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B99D5912CF7D4508800749D1C4E9CF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6925" y="14211300"/>
          <a:ext cx="3400425" cy="3305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9DF5FC3208B486F97B551383E5BFEE2" descr="仿真手指套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070985" y="5408295"/>
          <a:ext cx="431800" cy="395605"/>
        </a:xfrm>
        <a:prstGeom prst="rect">
          <a:avLst/>
        </a:prstGeom>
      </xdr:spPr>
    </xdr:pic>
  </etc:cellImage>
  <etc:cellImage>
    <xdr:pic>
      <xdr:nvPicPr>
        <xdr:cNvPr id="4" name="ID_285D0880AD2A4592B3E41B940EB1C684" descr="玻璃水温计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32885" y="5819775"/>
          <a:ext cx="547370" cy="557530"/>
        </a:xfrm>
        <a:prstGeom prst="rect">
          <a:avLst/>
        </a:prstGeom>
      </xdr:spPr>
    </xdr:pic>
  </etc:cellImage>
  <etc:cellImage>
    <xdr:pic>
      <xdr:nvPicPr>
        <xdr:cNvPr id="6" name="ID_B0B1215B6BB643ECB282A9E4A7EA1970" descr="分装药瓶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87800" y="9949815"/>
          <a:ext cx="788670" cy="808355"/>
        </a:xfrm>
        <a:prstGeom prst="rect">
          <a:avLst/>
        </a:prstGeom>
      </xdr:spPr>
    </xdr:pic>
  </etc:cellImage>
  <etc:cellImage>
    <xdr:pic>
      <xdr:nvPicPr>
        <xdr:cNvPr id="9" name="ID_F80E3A5BAC1A4A479AFE96B30AFA8AA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76925" y="13472160"/>
          <a:ext cx="3543300" cy="3657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95A69EAA610644929C7A2EDFE5F2E29F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 flipV="1">
          <a:off x="3009900" y="4400550"/>
          <a:ext cx="377825" cy="3797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8" name="ID_3E310CE25D49454AA694316DFE0B4803"/>
        <xdr:cNvPicPr>
          <a:picLocks noChangeAspect="1"/>
        </xdr:cNvPicPr>
      </xdr:nvPicPr>
      <xdr:blipFill>
        <a:blip r:embed="rId8" r:link="rId7"/>
        <a:stretch>
          <a:fillRect/>
        </a:stretch>
      </xdr:blipFill>
      <xdr:spPr>
        <a:xfrm flipV="1">
          <a:off x="4699000" y="9734550"/>
          <a:ext cx="261620" cy="3511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9" name="ID_32882C9A312B49D8BC6C63507598EE4C" descr="图片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99000" y="45167550"/>
          <a:ext cx="1038225" cy="678815"/>
        </a:xfrm>
        <a:prstGeom prst="rect">
          <a:avLst/>
        </a:prstGeom>
      </xdr:spPr>
    </xdr:pic>
  </etc:cellImage>
  <etc:cellImage>
    <xdr:pic>
      <xdr:nvPicPr>
        <xdr:cNvPr id="90" name="ID_2667930C7D48499DB4FA3103580218FC" descr="cb7e2eae698312f0d1a9ee02aba303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99000" y="45548550"/>
          <a:ext cx="924560" cy="530225"/>
        </a:xfrm>
        <a:prstGeom prst="rect">
          <a:avLst/>
        </a:prstGeom>
      </xdr:spPr>
    </xdr:pic>
  </etc:cellImage>
  <etc:cellImage>
    <xdr:pic>
      <xdr:nvPicPr>
        <xdr:cNvPr id="91" name="ID_04B3B618433A45B895387D54506375CD" descr="企业微信截图_1750634619147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99000" y="50882550"/>
          <a:ext cx="796290" cy="582295"/>
        </a:xfrm>
        <a:prstGeom prst="rect">
          <a:avLst/>
        </a:prstGeom>
      </xdr:spPr>
    </xdr:pic>
  </etc:cellImage>
  <etc:cellImage>
    <xdr:pic>
      <xdr:nvPicPr>
        <xdr:cNvPr id="92" name="ID_20471D456D804034993A852EE8C8E2F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6216550"/>
          <a:ext cx="5784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93" name="ID_143767FFDBCF434FADD1555B7278F5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6597550"/>
          <a:ext cx="58547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94" name="ID_241C4D6BBA574AAD8B1363B4B2227C4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6978550"/>
          <a:ext cx="61023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95" name="ID_9BDD87DC4715463EB2224B2279BC94C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7359550"/>
          <a:ext cx="603250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98" name="ID_A2CA020CD1F54994B43625FF90F5EB1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8502550"/>
          <a:ext cx="555625" cy="56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99" name="ID_44CC0FDABC144FDC9340DD1732620F8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8883550"/>
          <a:ext cx="614680" cy="52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0" name="ID_970803A448D340F5A38000C4AA21BD2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9264550"/>
          <a:ext cx="60896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1" name="ID_276D7C0E4CE6465BB917AE5D83B3B44A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59645550"/>
          <a:ext cx="617220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2" name="ID_F3033D6F55F04B568867D45D7D0040B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0026550"/>
          <a:ext cx="5435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3" name="ID_2078C907079647FD9423CE9F70D7238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0407550"/>
          <a:ext cx="49720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4" name="ID_15D2DC3B7C1A498DA2467BEA404B6C9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0788550"/>
          <a:ext cx="52895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5" name="ID_E45D4E7A697B44A69EAD29A0FF0E8E4B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1169550"/>
          <a:ext cx="56451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6" name="ID_E7A583212E684F9DA2F25A20F93C582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99000" y="61550550"/>
          <a:ext cx="553085" cy="302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C396928B6893444EA5481C670147F74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99000" y="61931550"/>
          <a:ext cx="127000" cy="327660"/>
        </a:xfrm>
        <a:prstGeom prst="rect">
          <a:avLst/>
        </a:prstGeom>
      </xdr:spPr>
    </xdr:pic>
  </etc:cellImage>
  <etc:cellImage>
    <xdr:pic>
      <xdr:nvPicPr>
        <xdr:cNvPr id="108" name="ID_3C0F133F305242AE8C182B51311FC53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2312550"/>
          <a:ext cx="432435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09" name="ID_B858E6F5876140468B55EFC9E407FDB4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2693550"/>
          <a:ext cx="28829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10" name="ID_2834EF15032C4899B47756EE2C5C16F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3074550"/>
          <a:ext cx="3232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11" name="ID_5EC456DDB8CF4EF9B83DC39DD169AD7A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3455550"/>
          <a:ext cx="32385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12" name="ID_CA5E527FB3DB4F9E860CA23E1E97479F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3836550"/>
          <a:ext cx="57848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13" name="ID_CE9E64091AB5457CB75F4473A0FFC6A4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64217550"/>
          <a:ext cx="242570" cy="243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14" name="ID_480F5EA155434B4EBED1EE3D8E4DF6FF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99000" y="65360550"/>
          <a:ext cx="394970" cy="392430"/>
        </a:xfrm>
        <a:prstGeom prst="rect">
          <a:avLst/>
        </a:prstGeom>
      </xdr:spPr>
    </xdr:pic>
  </etc:cellImage>
  <etc:cellImage>
    <xdr:pic>
      <xdr:nvPicPr>
        <xdr:cNvPr id="115" name="ID_3B148AB2AAEB42AA8E637FF442826F9B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699000" y="66503550"/>
          <a:ext cx="387985" cy="417195"/>
        </a:xfrm>
        <a:prstGeom prst="rect">
          <a:avLst/>
        </a:prstGeom>
      </xdr:spPr>
    </xdr:pic>
  </etc:cellImage>
  <etc:cellImage>
    <xdr:pic>
      <xdr:nvPicPr>
        <xdr:cNvPr id="116" name="ID_8F11E99EA34A498480548AE2D75E6E3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699000" y="67265550"/>
          <a:ext cx="571500" cy="283845"/>
        </a:xfrm>
        <a:prstGeom prst="rect">
          <a:avLst/>
        </a:prstGeom>
      </xdr:spPr>
    </xdr:pic>
  </etc:cellImage>
  <etc:cellImage>
    <xdr:pic>
      <xdr:nvPicPr>
        <xdr:cNvPr id="117" name="ID_71FF962540374E95B90934580F7DC6F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699000" y="67646550"/>
          <a:ext cx="402590" cy="331470"/>
        </a:xfrm>
        <a:prstGeom prst="rect">
          <a:avLst/>
        </a:prstGeom>
      </xdr:spPr>
    </xdr:pic>
  </etc:cellImage>
  <etc:cellImage>
    <xdr:pic>
      <xdr:nvPicPr>
        <xdr:cNvPr id="118" name="ID_E9BD3B23EC604329BB28C98C884206B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99000" y="68027550"/>
          <a:ext cx="472440" cy="410210"/>
        </a:xfrm>
        <a:prstGeom prst="rect">
          <a:avLst/>
        </a:prstGeom>
      </xdr:spPr>
    </xdr:pic>
  </etc:cellImage>
  <etc:cellImage>
    <xdr:pic>
      <xdr:nvPicPr>
        <xdr:cNvPr id="119" name="ID_FD1397945C734803858366D4DADD642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99000" y="68408550"/>
          <a:ext cx="394970" cy="392430"/>
        </a:xfrm>
        <a:prstGeom prst="rect">
          <a:avLst/>
        </a:prstGeom>
      </xdr:spPr>
    </xdr:pic>
  </etc:cellImage>
  <etc:cellImage>
    <xdr:pic>
      <xdr:nvPicPr>
        <xdr:cNvPr id="120" name="ID_FB8E751368E34751812672B710B9BC2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699000" y="68789550"/>
          <a:ext cx="542290" cy="338455"/>
        </a:xfrm>
        <a:prstGeom prst="rect">
          <a:avLst/>
        </a:prstGeom>
      </xdr:spPr>
    </xdr:pic>
  </etc:cellImage>
  <etc:cellImage>
    <xdr:pic>
      <xdr:nvPicPr>
        <xdr:cNvPr id="121" name="ID_371730C6BC3C4F0DA172110A5F3271E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699000" y="69170550"/>
          <a:ext cx="434975" cy="282575"/>
        </a:xfrm>
        <a:prstGeom prst="rect">
          <a:avLst/>
        </a:prstGeom>
      </xdr:spPr>
    </xdr:pic>
  </etc:cellImage>
  <etc:cellImage>
    <xdr:pic>
      <xdr:nvPicPr>
        <xdr:cNvPr id="122" name="ID_6078DB186C0A4D0BBF8BA81BB19AC98D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99000" y="69551550"/>
          <a:ext cx="472440" cy="424180"/>
        </a:xfrm>
        <a:prstGeom prst="rect">
          <a:avLst/>
        </a:prstGeom>
      </xdr:spPr>
    </xdr:pic>
  </etc:cellImage>
  <etc:cellImage>
    <xdr:pic>
      <xdr:nvPicPr>
        <xdr:cNvPr id="123" name="ID_324069B124094F69A899BA6CE09AFA3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99000" y="69932550"/>
          <a:ext cx="585470" cy="339090"/>
        </a:xfrm>
        <a:prstGeom prst="rect">
          <a:avLst/>
        </a:prstGeom>
      </xdr:spPr>
    </xdr:pic>
  </etc:cellImage>
  <etc:cellImage>
    <xdr:pic>
      <xdr:nvPicPr>
        <xdr:cNvPr id="125" name="ID_8D828E21DA4D4A7880563EF55069808D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99000" y="70694550"/>
          <a:ext cx="514985" cy="399415"/>
        </a:xfrm>
        <a:prstGeom prst="rect">
          <a:avLst/>
        </a:prstGeom>
      </xdr:spPr>
    </xdr:pic>
  </etc:cellImage>
  <etc:cellImage>
    <xdr:pic>
      <xdr:nvPicPr>
        <xdr:cNvPr id="124" name="ID_60A2A543BD6D41C79DE227979D3611A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699000" y="70313550"/>
          <a:ext cx="500380" cy="655955"/>
        </a:xfrm>
        <a:prstGeom prst="rect">
          <a:avLst/>
        </a:prstGeom>
      </xdr:spPr>
    </xdr:pic>
  </etc:cellImage>
  <etc:cellImage>
    <xdr:pic>
      <xdr:nvPicPr>
        <xdr:cNvPr id="126" name="ID_64A347D8D0FB4236B2DD8A1FB513EBC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699000" y="71075550"/>
          <a:ext cx="617220" cy="444500"/>
        </a:xfrm>
        <a:prstGeom prst="rect">
          <a:avLst/>
        </a:prstGeom>
      </xdr:spPr>
    </xdr:pic>
  </etc:cellImage>
  <etc:cellImage>
    <xdr:pic>
      <xdr:nvPicPr>
        <xdr:cNvPr id="127" name="ID_49602F304E324F259FC3B1FF4E93D58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699000" y="71456550"/>
          <a:ext cx="549275" cy="732790"/>
        </a:xfrm>
        <a:prstGeom prst="rect">
          <a:avLst/>
        </a:prstGeom>
      </xdr:spPr>
    </xdr:pic>
  </etc:cellImage>
  <etc:cellImage>
    <xdr:pic>
      <xdr:nvPicPr>
        <xdr:cNvPr id="128" name="ID_0D678EB593F845FCA6DF4927F66FF02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99000" y="71837550"/>
          <a:ext cx="553720" cy="373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FF100EC2954E436C831B1B9510327B4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699000" y="72599550"/>
          <a:ext cx="578485" cy="368935"/>
        </a:xfrm>
        <a:prstGeom prst="rect">
          <a:avLst/>
        </a:prstGeom>
      </xdr:spPr>
    </xdr:pic>
  </etc:cellImage>
  <etc:cellImage>
    <xdr:pic>
      <xdr:nvPicPr>
        <xdr:cNvPr id="131" name="ID_306176403A04455B8C6BD2EF2D311AA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99000" y="72218550"/>
          <a:ext cx="595630" cy="370840"/>
        </a:xfrm>
        <a:prstGeom prst="rect">
          <a:avLst/>
        </a:prstGeom>
      </xdr:spPr>
    </xdr:pic>
  </etc:cellImage>
  <etc:cellImage>
    <xdr:pic>
      <xdr:nvPicPr>
        <xdr:cNvPr id="132" name="ID_FA66C9D0C3664F3D847B61978A1FB7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699000" y="73742550"/>
          <a:ext cx="601345" cy="381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B0C7BB0676064F35BF9040D58E45EE8C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99000" y="74885550"/>
          <a:ext cx="407035" cy="254000"/>
        </a:xfrm>
        <a:prstGeom prst="rect">
          <a:avLst/>
        </a:prstGeom>
      </xdr:spPr>
    </xdr:pic>
  </etc:cellImage>
  <etc:cellImage>
    <xdr:pic>
      <xdr:nvPicPr>
        <xdr:cNvPr id="134" name="ID_9177BCE214EE407AAEB117EF5CBC5A6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699000" y="77171550"/>
          <a:ext cx="478790" cy="254000"/>
        </a:xfrm>
        <a:prstGeom prst="rect">
          <a:avLst/>
        </a:prstGeom>
      </xdr:spPr>
    </xdr:pic>
  </etc:cellImage>
  <etc:cellImage>
    <xdr:pic>
      <xdr:nvPicPr>
        <xdr:cNvPr id="135" name="ID_F2D2AB6697AA4DDD8F2F379318E7763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99000" y="77552550"/>
          <a:ext cx="535940" cy="381000"/>
        </a:xfrm>
        <a:prstGeom prst="rect">
          <a:avLst/>
        </a:prstGeom>
      </xdr:spPr>
    </xdr:pic>
  </etc:cellImage>
  <etc:cellImage>
    <xdr:pic>
      <xdr:nvPicPr>
        <xdr:cNvPr id="136" name="ID_ACC7B5B49C15436385F9E612B7D645D8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99000" y="78314550"/>
          <a:ext cx="384175" cy="363220"/>
        </a:xfrm>
        <a:prstGeom prst="rect">
          <a:avLst/>
        </a:prstGeom>
      </xdr:spPr>
    </xdr:pic>
  </etc:cellImage>
  <etc:cellImage>
    <xdr:pic>
      <xdr:nvPicPr>
        <xdr:cNvPr id="137" name="ID_114F2431DC6A469E89783F17E89EE6CC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99000" y="77933550"/>
          <a:ext cx="493395" cy="381000"/>
        </a:xfrm>
        <a:prstGeom prst="rect">
          <a:avLst/>
        </a:prstGeom>
      </xdr:spPr>
    </xdr:pic>
  </etc:cellImage>
  <etc:cellImage>
    <xdr:pic>
      <xdr:nvPicPr>
        <xdr:cNvPr id="138" name="ID_386E641715114BACA55A06830456C916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78695550"/>
          <a:ext cx="407035" cy="46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139" name="ID_080CF8ADC6F546DC8BC0F05F776C25AD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3009900" y="51263550"/>
          <a:ext cx="601345" cy="381000"/>
        </a:xfrm>
        <a:prstGeom prst="rect">
          <a:avLst/>
        </a:prstGeom>
      </xdr:spPr>
    </xdr:pic>
  </etc:cellImage>
  <etc:cellImage>
    <xdr:pic>
      <xdr:nvPicPr>
        <xdr:cNvPr id="165" name="ID_C0DBC4EF0C51418FAEC391C39269748D" descr=" "/>
        <xdr:cNvPicPr/>
      </xdr:nvPicPr>
      <xdr:blipFill>
        <a:blip r:embed="rId57"/>
        <a:srcRect/>
        <a:stretch>
          <a:fillRect/>
        </a:stretch>
      </xdr:blipFill>
      <xdr:spPr>
        <a:xfrm>
          <a:off x="5876925" y="13841730"/>
          <a:ext cx="3533775" cy="4152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6" name="ID_5611BD355EAA43319785B0153FE2629B" descr=" "/>
        <xdr:cNvPicPr/>
      </xdr:nvPicPr>
      <xdr:blipFill>
        <a:blip r:embed="rId58"/>
        <a:srcRect/>
        <a:stretch>
          <a:fillRect/>
        </a:stretch>
      </xdr:blipFill>
      <xdr:spPr>
        <a:xfrm>
          <a:off x="8715375" y="17382490"/>
          <a:ext cx="18288000" cy="2438399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7" name="ID_7A00301BED2442BBB69899FB0497FF8E" descr=" "/>
        <xdr:cNvPicPr/>
      </xdr:nvPicPr>
      <xdr:blipFill>
        <a:blip r:embed="rId59"/>
        <a:srcRect/>
        <a:stretch>
          <a:fillRect/>
        </a:stretch>
      </xdr:blipFill>
      <xdr:spPr>
        <a:xfrm>
          <a:off x="5876925" y="10879455"/>
          <a:ext cx="4238625" cy="619124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8" name="ID_85902923B71341129F5F7706BEB484FA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6113780" y="43642280"/>
          <a:ext cx="1285875" cy="499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9" name="ID_BDF7D554C5BB4932AB37E4DD2C3C461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219700" y="44024550"/>
          <a:ext cx="868045" cy="808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0" name="ID_ACF23D132F844D45BFE6B9C07AFEEEF6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879340" y="1468755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1" name="ID_FB443A9C1DBB4D579F1D4C12AAA59BFB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876925" y="14580870"/>
          <a:ext cx="3619500" cy="362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2" name="ID_F6DB9342286E4445BD2246871C466F59" descr=" "/>
        <xdr:cNvPicPr/>
      </xdr:nvPicPr>
      <xdr:blipFill>
        <a:blip r:embed="rId64"/>
        <a:srcRect/>
        <a:stretch>
          <a:fillRect/>
        </a:stretch>
      </xdr:blipFill>
      <xdr:spPr>
        <a:xfrm>
          <a:off x="5876925" y="13836015"/>
          <a:ext cx="4752975" cy="603884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<sst xmlns="http://schemas.openxmlformats.org/spreadsheetml/2006/main" count="766" uniqueCount="390">
  <si>
    <t>实验实训耗材参数</t>
  </si>
  <si>
    <t>序号</t>
  </si>
  <si>
    <t>实验实训室名称</t>
  </si>
  <si>
    <t>物品名称</t>
  </si>
  <si>
    <t>规格</t>
  </si>
  <si>
    <t>数量</t>
  </si>
  <si>
    <t>备注</t>
  </si>
  <si>
    <t>估计单价（元）</t>
  </si>
  <si>
    <t>合计（元）</t>
  </si>
  <si>
    <t>护理实训室</t>
  </si>
  <si>
    <t>0.9%氯化钠溶液250ml</t>
  </si>
  <si>
    <t xml:space="preserve">塑瓶装 </t>
  </si>
  <si>
    <t>40瓶/箱</t>
  </si>
  <si>
    <t>22G L-A型留置针</t>
  </si>
  <si>
    <t>50个/盒</t>
  </si>
  <si>
    <t>5.5cm电极片</t>
  </si>
  <si>
    <t>35片/袋</t>
  </si>
  <si>
    <t>6.5号一次性头皮针</t>
  </si>
  <si>
    <t>100个/包</t>
  </si>
  <si>
    <t>6S无菌分区治疗盘</t>
  </si>
  <si>
    <t>8cm×10cm-8p纱布</t>
  </si>
  <si>
    <t>100片/包</t>
  </si>
  <si>
    <t xml:space="preserve"> </t>
  </si>
  <si>
    <t>安尔碘Ⅰ型</t>
  </si>
  <si>
    <t>瓶</t>
  </si>
  <si>
    <t>60ml拧盖</t>
  </si>
  <si>
    <t>黑垃圾袋35*60 卷</t>
  </si>
  <si>
    <t>50/卷</t>
  </si>
  <si>
    <t xml:space="preserve">黑垃圾袋59*36卷 </t>
  </si>
  <si>
    <t>烘干机</t>
  </si>
  <si>
    <t>台</t>
  </si>
  <si>
    <t>360L消毒烘干保温一体机</t>
  </si>
  <si>
    <t xml:space="preserve">黄垃圾袋35*60 卷 </t>
  </si>
  <si>
    <t xml:space="preserve">黄垃圾袋59*36卷 </t>
  </si>
  <si>
    <t>洁芙柔免洗手消毒凝胶</t>
  </si>
  <si>
    <t>500ml</t>
  </si>
  <si>
    <t>结肠造瘘袋</t>
  </si>
  <si>
    <t>一次性采血针</t>
  </si>
  <si>
    <t>静脉</t>
  </si>
  <si>
    <t>酒精（75%）</t>
  </si>
  <si>
    <t>100ml</t>
  </si>
  <si>
    <t>救护用三角巾</t>
  </si>
  <si>
    <t>96*96*136cm</t>
  </si>
  <si>
    <t>条</t>
  </si>
  <si>
    <t>链霉素（密封瓶）</t>
  </si>
  <si>
    <t>50支/盒</t>
  </si>
  <si>
    <t>手术转运床</t>
  </si>
  <si>
    <t>输液用小垫枕</t>
  </si>
  <si>
    <t>烫伤膏</t>
  </si>
  <si>
    <t>支</t>
  </si>
  <si>
    <t>常用</t>
  </si>
  <si>
    <t>疼痛评估单</t>
  </si>
  <si>
    <t>份</t>
  </si>
  <si>
    <t>常规</t>
  </si>
  <si>
    <t>体温计消毒盒</t>
  </si>
  <si>
    <t>外用0.9%盐水</t>
  </si>
  <si>
    <t>中国大冢</t>
  </si>
  <si>
    <t>腕带</t>
  </si>
  <si>
    <t>盒</t>
  </si>
  <si>
    <t>姓名、性别、年龄、住院号、科室、入院日期</t>
  </si>
  <si>
    <t>无盖量筒</t>
  </si>
  <si>
    <t>1000ml</t>
  </si>
  <si>
    <t>塑料带把</t>
  </si>
  <si>
    <t>无菌干棉签</t>
  </si>
  <si>
    <t>大包</t>
  </si>
  <si>
    <t>50小包/包 1000支/大包</t>
  </si>
  <si>
    <t>无菌透明敷贴</t>
  </si>
  <si>
    <t>8cm*4.5cm</t>
  </si>
  <si>
    <t>吸痰包</t>
  </si>
  <si>
    <t>吸痰管F12</t>
  </si>
  <si>
    <t>扬州大海</t>
  </si>
  <si>
    <t>吸痰管</t>
  </si>
  <si>
    <t>12F内带一次性手套</t>
  </si>
  <si>
    <t>洗头盆</t>
  </si>
  <si>
    <t>加厚款</t>
  </si>
  <si>
    <t>配胶水管盒水堵</t>
  </si>
  <si>
    <t>消毒液浓度试纸</t>
  </si>
  <si>
    <t>50张/本</t>
  </si>
  <si>
    <t>旋转翻身垫</t>
  </si>
  <si>
    <t>旋转翻身脚垫</t>
  </si>
  <si>
    <t>血糖试纸</t>
  </si>
  <si>
    <t>血糖仪</t>
  </si>
  <si>
    <t>个</t>
  </si>
  <si>
    <t>压缩（空气）式雾化吸入器</t>
  </si>
  <si>
    <t>套</t>
  </si>
  <si>
    <t>一次性10ml注射器</t>
  </si>
  <si>
    <t>50支/包</t>
  </si>
  <si>
    <t>一次性1ml注射器</t>
  </si>
  <si>
    <t>200支/包</t>
  </si>
  <si>
    <t>一次性2.5ml注射器</t>
  </si>
  <si>
    <t>100支/包</t>
  </si>
  <si>
    <t>一次性20ml注射器</t>
  </si>
  <si>
    <t>20支/包</t>
  </si>
  <si>
    <t>一次性导尿包</t>
  </si>
  <si>
    <t>湛江事达16号</t>
  </si>
  <si>
    <t>一次性口腔护理包</t>
  </si>
  <si>
    <t>包</t>
  </si>
  <si>
    <t>苏州伟康</t>
  </si>
  <si>
    <t>一次性口罩</t>
  </si>
  <si>
    <t>独立包装</t>
  </si>
  <si>
    <t>一次性输液器</t>
  </si>
  <si>
    <t xml:space="preserve">  6号 25个/包</t>
  </si>
  <si>
    <t>一次性输液贴</t>
  </si>
  <si>
    <t>200片/盒</t>
  </si>
  <si>
    <t>一片/包</t>
  </si>
  <si>
    <t>一次性吸氧管</t>
  </si>
  <si>
    <t>双腔，2m，pvc材质，20个一包，独立包装</t>
  </si>
  <si>
    <t>一次性鞋套</t>
  </si>
  <si>
    <t>一次性真空采血管</t>
  </si>
  <si>
    <t>100个/盒</t>
  </si>
  <si>
    <t>红色5ml</t>
  </si>
  <si>
    <t>蓝色5ml</t>
  </si>
  <si>
    <t>一次性治疗巾</t>
  </si>
  <si>
    <t>50片/盒</t>
  </si>
  <si>
    <t>50*70vm</t>
  </si>
  <si>
    <t>医用纯棉包布单层</t>
  </si>
  <si>
    <t>60*60</t>
  </si>
  <si>
    <t>医用纯棉包布单层（有绳）</t>
  </si>
  <si>
    <t>鱼跃便携式吸痰器</t>
  </si>
  <si>
    <t>7E-C</t>
  </si>
  <si>
    <t>整理箱（透明）</t>
  </si>
  <si>
    <t>35.4*21.9*22.5cm</t>
  </si>
  <si>
    <t>纸抽</t>
  </si>
  <si>
    <t>提</t>
  </si>
  <si>
    <t>120抽，6包/装</t>
  </si>
  <si>
    <t>治疗盘</t>
  </si>
  <si>
    <t>38cm*27.5cm*4cm</t>
  </si>
  <si>
    <t>老年护理</t>
  </si>
  <si>
    <t>碘伏</t>
  </si>
  <si>
    <t>电子血压计</t>
  </si>
  <si>
    <t>鱼跃牌</t>
  </si>
  <si>
    <t>酒精</t>
  </si>
  <si>
    <t>免洗手消毒凝胶</t>
  </si>
  <si>
    <t>洁肤柔</t>
  </si>
  <si>
    <t>纱布块</t>
  </si>
  <si>
    <t>6*8 8p 10块/小包 一包10小包</t>
  </si>
  <si>
    <t>5块/包</t>
  </si>
  <si>
    <t>水银血压计</t>
  </si>
  <si>
    <t>塑料便盆</t>
  </si>
  <si>
    <t>塑料尿壶</t>
  </si>
  <si>
    <t>体温计（腋温）</t>
  </si>
  <si>
    <t>水银</t>
  </si>
  <si>
    <t>听诊器</t>
  </si>
  <si>
    <t>配血压计</t>
  </si>
  <si>
    <t>瞳孔笔</t>
  </si>
  <si>
    <t>三诺安稳牌</t>
  </si>
  <si>
    <r>
      <rPr>
        <sz val="12"/>
        <color theme="1"/>
        <rFont val="宋体"/>
        <charset val="134"/>
      </rPr>
      <t>鱼跃710血糖仪配套</t>
    </r>
    <r>
      <rPr>
        <sz val="12"/>
        <color theme="1"/>
        <rFont val="Microsoft YaHei"/>
        <charset val="134"/>
      </rPr>
      <t>Ⅰ</t>
    </r>
    <r>
      <rPr>
        <sz val="12"/>
        <color theme="1"/>
        <rFont val="宋体"/>
        <charset val="134"/>
      </rPr>
      <t>型</t>
    </r>
  </si>
  <si>
    <t>鱼跃710血糖仪</t>
  </si>
  <si>
    <t>血糖针头</t>
  </si>
  <si>
    <t>医用口罩</t>
  </si>
  <si>
    <t>10片/包</t>
  </si>
  <si>
    <t>每片独立包装
50片/盒</t>
  </si>
  <si>
    <t>医用棉签</t>
  </si>
  <si>
    <t>20cm*20支/包</t>
  </si>
  <si>
    <t>老年实训室</t>
  </si>
  <si>
    <t>餐巾纸（纸抽）</t>
  </si>
  <si>
    <t>6包/提</t>
  </si>
  <si>
    <t>3层*100抽 130m*180mm</t>
  </si>
  <si>
    <t>感应式小夜灯</t>
  </si>
  <si>
    <t>黑色垃圾袋</t>
  </si>
  <si>
    <t>卷</t>
  </si>
  <si>
    <t>45*50cm</t>
  </si>
  <si>
    <t>红水温度计</t>
  </si>
  <si>
    <t>支、玻璃、0-100℃</t>
  </si>
  <si>
    <t>黄色垃圾袋</t>
  </si>
  <si>
    <t>模拟手指</t>
  </si>
  <si>
    <t>个、橡胶</t>
  </si>
  <si>
    <t>模拟药瓶</t>
  </si>
  <si>
    <t>透明、30ml</t>
  </si>
  <si>
    <t>水彩笔</t>
  </si>
  <si>
    <t>24色</t>
  </si>
  <si>
    <t>吸痰管（内含手套）</t>
  </si>
  <si>
    <t>根</t>
  </si>
  <si>
    <t>杰吉牌扬州大海</t>
  </si>
  <si>
    <t>眼罩</t>
  </si>
  <si>
    <t>3D遮光眼罩</t>
  </si>
  <si>
    <t>一次性纸杯</t>
  </si>
  <si>
    <t>20个/袋</t>
  </si>
  <si>
    <t>10片/袋</t>
  </si>
  <si>
    <t>整理箱（不透明）</t>
  </si>
  <si>
    <t>内科护理实训室</t>
  </si>
  <si>
    <t>棉签</t>
  </si>
  <si>
    <t>鱼跃710血糖仪配套Ⅰ型</t>
  </si>
  <si>
    <t>鱼跃</t>
  </si>
  <si>
    <t>外护实训室</t>
  </si>
  <si>
    <t>外科专用换药包（写清所含物品）</t>
  </si>
  <si>
    <t>刷手刷</t>
  </si>
  <si>
    <t>外科刷手、塑料</t>
  </si>
  <si>
    <t>婴幼儿托育服务与管理</t>
  </si>
  <si>
    <t>84消毒液</t>
  </si>
  <si>
    <t>10斤装</t>
  </si>
  <si>
    <t>奥尔夫儿童打击乐器组合</t>
  </si>
  <si>
    <t>卡通动物18件</t>
  </si>
  <si>
    <t>包被</t>
  </si>
  <si>
    <t>90*90cm</t>
  </si>
  <si>
    <t>布书</t>
  </si>
  <si>
    <t>6本装</t>
  </si>
  <si>
    <t>彩虹塞塞乐</t>
  </si>
  <si>
    <t>6个水果/套</t>
  </si>
  <si>
    <t>晨检记录本</t>
  </si>
  <si>
    <t>触感球</t>
  </si>
  <si>
    <t>6件套</t>
  </si>
  <si>
    <t>串珠玩具</t>
  </si>
  <si>
    <t>多种图案/盒</t>
  </si>
  <si>
    <t>电热辅食锅（多功能蒸煮一体）</t>
  </si>
  <si>
    <t>1.6L</t>
  </si>
  <si>
    <t>多功能米糊勺</t>
  </si>
  <si>
    <t>90ml/个</t>
  </si>
  <si>
    <t>多功能温奶器</t>
  </si>
  <si>
    <t>饭团模具</t>
  </si>
  <si>
    <t>8个/套</t>
  </si>
  <si>
    <t>强生抚触油</t>
  </si>
  <si>
    <t>100ml/瓶</t>
  </si>
  <si>
    <t>辅食菜板</t>
  </si>
  <si>
    <t>30cm*20cm</t>
  </si>
  <si>
    <t>辅食称</t>
  </si>
  <si>
    <t>称量范围：0.1kg-10kg</t>
  </si>
  <si>
    <t>辅食刀具套装</t>
  </si>
  <si>
    <t>菜刀1个、长水果刀1个、短水果店1个，刮皮刀1个</t>
  </si>
  <si>
    <t>辅食剪</t>
  </si>
  <si>
    <t>6cm*16cm</t>
  </si>
  <si>
    <t>辅食料理机</t>
  </si>
  <si>
    <t>食材容量200ml/套</t>
  </si>
  <si>
    <t>辅食盘</t>
  </si>
  <si>
    <t>17cm*17cm</t>
  </si>
  <si>
    <t>辅食碗</t>
  </si>
  <si>
    <t>304不锈钢，带双把手</t>
  </si>
  <si>
    <t>感统训练器材四分之一圆</t>
  </si>
  <si>
    <t>半套+滑梯</t>
  </si>
  <si>
    <t>硅胶铲子</t>
  </si>
  <si>
    <t>24cm*4.5cm</t>
  </si>
  <si>
    <t>硅胶辅食碗</t>
  </si>
  <si>
    <t>240ml，带吸盘</t>
  </si>
  <si>
    <t>硅胶软勺</t>
  </si>
  <si>
    <t>6月龄婴幼儿使用</t>
  </si>
  <si>
    <t>硅胶围嘴</t>
  </si>
  <si>
    <t>过河石</t>
  </si>
  <si>
    <t>5件套</t>
  </si>
  <si>
    <t>红外线额温枪</t>
  </si>
  <si>
    <t>1个/盒</t>
  </si>
  <si>
    <t>护臀膏</t>
  </si>
  <si>
    <t>45g/支</t>
  </si>
  <si>
    <t>夹珠子教具</t>
  </si>
  <si>
    <t>珠子+夹子/套</t>
  </si>
  <si>
    <t>口水巾</t>
  </si>
  <si>
    <t>30cm*30cm</t>
  </si>
  <si>
    <t>蓝牙音箱</t>
  </si>
  <si>
    <t>蓝牙连接/配2个麦克</t>
  </si>
  <si>
    <t>量杯</t>
  </si>
  <si>
    <t>曼哈顿球</t>
  </si>
  <si>
    <t>棉柔巾</t>
  </si>
  <si>
    <t>奶瓶刷套装</t>
  </si>
  <si>
    <t>启蒙套装</t>
  </si>
  <si>
    <t>组成：感触球*7，牙胶摇铃*2，雕印积木*6</t>
  </si>
  <si>
    <t>软皮尺</t>
  </si>
  <si>
    <t>三角巾急救包</t>
  </si>
  <si>
    <t>87*87*125</t>
  </si>
  <si>
    <t>身高体重仪</t>
  </si>
  <si>
    <t>测量范围1—80cm，称重范围50g-120kg</t>
  </si>
  <si>
    <t>湿巾</t>
  </si>
  <si>
    <t>80抽/包</t>
  </si>
  <si>
    <t>视力筛查表</t>
  </si>
  <si>
    <t>卡通图案视力表</t>
  </si>
  <si>
    <t>强生爽身粉</t>
  </si>
  <si>
    <t>100g/瓶</t>
  </si>
  <si>
    <t>水温计</t>
  </si>
  <si>
    <t>围裙</t>
  </si>
  <si>
    <t>70cm*65cm</t>
  </si>
  <si>
    <t>温湿度计</t>
  </si>
  <si>
    <t>消毒液配比桶（带刻度）</t>
  </si>
  <si>
    <t>5L</t>
  </si>
  <si>
    <t>压舌板</t>
  </si>
  <si>
    <t>150mm*18mm  100片/盒</t>
  </si>
  <si>
    <t>羊角球</t>
  </si>
  <si>
    <t>45cm/个</t>
  </si>
  <si>
    <t>50支/包,20包/条</t>
  </si>
  <si>
    <t>婴儿口腔清洁棒</t>
  </si>
  <si>
    <t>30支/盒</t>
  </si>
  <si>
    <t>婴幼儿餐椅</t>
  </si>
  <si>
    <t>1.材质：金属 皮革
2.功能：可调节</t>
  </si>
  <si>
    <t>婴幼儿血压计</t>
  </si>
  <si>
    <t>台式xj20/150-1</t>
  </si>
  <si>
    <t>婴幼儿研磨碗</t>
  </si>
  <si>
    <t>350ml（带压泥器）</t>
  </si>
  <si>
    <t>幼儿园晨检卡</t>
  </si>
  <si>
    <t>20片/包（红、黄、绿）</t>
  </si>
  <si>
    <t>幼儿园主题墙环境布置创设展示板</t>
  </si>
  <si>
    <t>浅咖色毛毡底板</t>
  </si>
  <si>
    <t>自粘弹力绷带</t>
  </si>
  <si>
    <t>2.5cm*4.5cm</t>
  </si>
  <si>
    <t>针灸实训室</t>
  </si>
  <si>
    <t>75%酒精</t>
  </si>
  <si>
    <t>95%酒精</t>
  </si>
  <si>
    <t>艾绒</t>
  </si>
  <si>
    <t>500g/包</t>
  </si>
  <si>
    <t>艾条</t>
  </si>
  <si>
    <t>10支/盒</t>
  </si>
  <si>
    <t>同仁堂品牌</t>
  </si>
  <si>
    <t>三棱针（一次性）</t>
  </si>
  <si>
    <t>小号</t>
  </si>
  <si>
    <t>脱脂棉球</t>
  </si>
  <si>
    <t>无烟艾条</t>
  </si>
  <si>
    <t>5支/盒</t>
  </si>
  <si>
    <t>豫艾福品牌</t>
  </si>
  <si>
    <t>一次性无菌手套</t>
  </si>
  <si>
    <t>50双/包  M码</t>
  </si>
  <si>
    <t>50双/包 L码</t>
  </si>
  <si>
    <t>医用不锈钢托盘</t>
  </si>
  <si>
    <t>45*35*4.9CM</t>
  </si>
  <si>
    <t>1000支/包</t>
  </si>
  <si>
    <t>医用免洗手消毒凝胶</t>
  </si>
  <si>
    <t>针灸针</t>
  </si>
  <si>
    <t>0.25*25</t>
  </si>
  <si>
    <t>0.25*40</t>
  </si>
  <si>
    <t>助产实训室</t>
  </si>
  <si>
    <t>不锈钢暖水壶</t>
  </si>
  <si>
    <t>2L</t>
  </si>
  <si>
    <t>产后收腹带+骨盆带</t>
  </si>
  <si>
    <t>超薄网纱</t>
  </si>
  <si>
    <t>电子婴儿测量床</t>
  </si>
  <si>
    <t>110*45*15</t>
  </si>
  <si>
    <t>儿童坐高体重秤</t>
  </si>
  <si>
    <t>80*39*28</t>
  </si>
  <si>
    <t>棉（脱脂）</t>
  </si>
  <si>
    <t>30*30cm</t>
  </si>
  <si>
    <t>毛巾</t>
  </si>
  <si>
    <t>20袋/包</t>
  </si>
  <si>
    <t>10cm</t>
  </si>
  <si>
    <t>棉质婴儿包被</t>
  </si>
  <si>
    <t>1m*1m</t>
  </si>
  <si>
    <t>奶瓶</t>
  </si>
  <si>
    <t>160ml</t>
  </si>
  <si>
    <t>奶瓶清洁剂</t>
  </si>
  <si>
    <t>400ml</t>
  </si>
  <si>
    <t>奶瓶清洁刷</t>
  </si>
  <si>
    <t>中号</t>
  </si>
  <si>
    <t>盆</t>
  </si>
  <si>
    <t>直径30cm</t>
  </si>
  <si>
    <t>软尺</t>
  </si>
  <si>
    <t>150cm</t>
  </si>
  <si>
    <t>手腕脚腕约束带</t>
  </si>
  <si>
    <t>150g</t>
  </si>
  <si>
    <t>体温计</t>
  </si>
  <si>
    <t>围嘴</t>
  </si>
  <si>
    <t>泡泡纱布,1岁以内使用</t>
  </si>
  <si>
    <t>25*30cm</t>
  </si>
  <si>
    <t>无菌长棉签</t>
  </si>
  <si>
    <t>15/20cm</t>
  </si>
  <si>
    <t>洗发沐浴二合一</t>
  </si>
  <si>
    <t>320ml</t>
  </si>
  <si>
    <t>一次性丁晴手套</t>
  </si>
  <si>
    <t>100只/副</t>
  </si>
  <si>
    <t>一次性无菌纱布块</t>
  </si>
  <si>
    <t xml:space="preserve">独立包装，10片/包  </t>
  </si>
  <si>
    <t>8*8cm</t>
  </si>
  <si>
    <t>一次性无菌使用脐带包</t>
  </si>
  <si>
    <t>带气门芯</t>
  </si>
  <si>
    <t>婴儿套装</t>
  </si>
  <si>
    <t>S码</t>
  </si>
  <si>
    <t>纸尿裤</t>
  </si>
  <si>
    <t>40片/包</t>
  </si>
  <si>
    <t>解剖标本陈列室</t>
  </si>
  <si>
    <t>心脏解剖模型(3倍大)</t>
  </si>
  <si>
    <t>国家部标,PVC制作</t>
  </si>
  <si>
    <t>心脏解剖模型(自然大)</t>
  </si>
  <si>
    <t>喉解剖模型</t>
  </si>
  <si>
    <t>脑解剖模型</t>
  </si>
  <si>
    <t>3部件</t>
  </si>
  <si>
    <t>8部件</t>
  </si>
  <si>
    <t>耳解剖放大模型(6倍)</t>
  </si>
  <si>
    <t>国家部标PVC制作</t>
  </si>
  <si>
    <t>男性泌尿生殖系统模型</t>
  </si>
  <si>
    <t>女性泌尿生殖系统模型</t>
  </si>
  <si>
    <t>肝十二指肠,胰脏模型</t>
  </si>
  <si>
    <t>脊髓与椎骨模型</t>
  </si>
  <si>
    <t>人体胚胎发育模型</t>
  </si>
  <si>
    <t>人体口腔模型</t>
  </si>
  <si>
    <t>17cm*16cm*13cm</t>
  </si>
  <si>
    <t>时令蔬菜</t>
  </si>
  <si>
    <t>斤</t>
  </si>
  <si>
    <t>时令水果</t>
  </si>
  <si>
    <t>普通面粉</t>
  </si>
  <si>
    <t>10斤/袋</t>
  </si>
  <si>
    <t>鸡蛋</t>
  </si>
  <si>
    <t>白砂糖</t>
  </si>
  <si>
    <t>食用油</t>
  </si>
  <si>
    <t>4.4L/桶</t>
  </si>
  <si>
    <t>奶粉</t>
  </si>
  <si>
    <t>袋</t>
  </si>
  <si>
    <t>400g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</si>
</sst>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36363D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rgb="FF36363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30.png"/><Relationship Id="rId8" Type="http://schemas.openxmlformats.org/officeDocument/2006/relationships/image" Target="media/image29.jpeg"/><Relationship Id="rId7" Type="http://schemas.openxmlformats.org/officeDocument/2006/relationships/image" Target="NULL" TargetMode="External"/><Relationship Id="rId64" Type="http://schemas.openxmlformats.org/officeDocument/2006/relationships/image" Target="media/image68.png"/><Relationship Id="rId63" Type="http://schemas.openxmlformats.org/officeDocument/2006/relationships/image" Target="media/image67.png"/><Relationship Id="rId62" Type="http://schemas.openxmlformats.org/officeDocument/2006/relationships/image" Target="media/image66.png"/><Relationship Id="rId61" Type="http://schemas.openxmlformats.org/officeDocument/2006/relationships/image" Target="media/image65.png"/><Relationship Id="rId60" Type="http://schemas.openxmlformats.org/officeDocument/2006/relationships/image" Target="media/image64.png"/><Relationship Id="rId6" Type="http://schemas.openxmlformats.org/officeDocument/2006/relationships/image" Target="media/image28.jpeg"/><Relationship Id="rId59" Type="http://schemas.openxmlformats.org/officeDocument/2006/relationships/image" Target="media/image63.png"/><Relationship Id="rId58" Type="http://schemas.openxmlformats.org/officeDocument/2006/relationships/image" Target="media/image62.jpeg"/><Relationship Id="rId57" Type="http://schemas.openxmlformats.org/officeDocument/2006/relationships/image" Target="media/image61.png"/><Relationship Id="rId56" Type="http://schemas.openxmlformats.org/officeDocument/2006/relationships/image" Target="media/image60.png"/><Relationship Id="rId55" Type="http://schemas.openxmlformats.org/officeDocument/2006/relationships/image" Target="media/image59.jpeg"/><Relationship Id="rId54" Type="http://schemas.openxmlformats.org/officeDocument/2006/relationships/image" Target="media/image58.png"/><Relationship Id="rId53" Type="http://schemas.openxmlformats.org/officeDocument/2006/relationships/image" Target="media/image57.png"/><Relationship Id="rId52" Type="http://schemas.openxmlformats.org/officeDocument/2006/relationships/image" Target="media/image56.png"/><Relationship Id="rId51" Type="http://schemas.openxmlformats.org/officeDocument/2006/relationships/image" Target="media/image55.png"/><Relationship Id="rId50" Type="http://schemas.openxmlformats.org/officeDocument/2006/relationships/image" Target="media/image54.png"/><Relationship Id="rId5" Type="http://schemas.openxmlformats.org/officeDocument/2006/relationships/image" Target="media/image27.png"/><Relationship Id="rId49" Type="http://schemas.openxmlformats.org/officeDocument/2006/relationships/image" Target="media/image53.png"/><Relationship Id="rId48" Type="http://schemas.openxmlformats.org/officeDocument/2006/relationships/image" Target="media/image52.png"/><Relationship Id="rId47" Type="http://schemas.openxmlformats.org/officeDocument/2006/relationships/image" Target="media/image51.png"/><Relationship Id="rId46" Type="http://schemas.openxmlformats.org/officeDocument/2006/relationships/image" Target="media/image50.png"/><Relationship Id="rId45" Type="http://schemas.openxmlformats.org/officeDocument/2006/relationships/image" Target="media/image49.png"/><Relationship Id="rId44" Type="http://schemas.openxmlformats.org/officeDocument/2006/relationships/image" Target="media/image48.png"/><Relationship Id="rId43" Type="http://schemas.openxmlformats.org/officeDocument/2006/relationships/image" Target="media/image47.png"/><Relationship Id="rId42" Type="http://schemas.openxmlformats.org/officeDocument/2006/relationships/image" Target="media/image46.png"/><Relationship Id="rId41" Type="http://schemas.openxmlformats.org/officeDocument/2006/relationships/image" Target="media/image22.png"/><Relationship Id="rId40" Type="http://schemas.openxmlformats.org/officeDocument/2006/relationships/image" Target="media/image45.png"/><Relationship Id="rId4" Type="http://schemas.openxmlformats.org/officeDocument/2006/relationships/image" Target="media/image26.jpeg"/><Relationship Id="rId39" Type="http://schemas.openxmlformats.org/officeDocument/2006/relationships/image" Target="media/image21.png"/><Relationship Id="rId38" Type="http://schemas.openxmlformats.org/officeDocument/2006/relationships/image" Target="media/image20.png"/><Relationship Id="rId37" Type="http://schemas.openxmlformats.org/officeDocument/2006/relationships/image" Target="media/image44.png"/><Relationship Id="rId36" Type="http://schemas.openxmlformats.org/officeDocument/2006/relationships/image" Target="media/image19.png"/><Relationship Id="rId35" Type="http://schemas.openxmlformats.org/officeDocument/2006/relationships/image" Target="media/image18.png"/><Relationship Id="rId34" Type="http://schemas.openxmlformats.org/officeDocument/2006/relationships/image" Target="media/image17.png"/><Relationship Id="rId33" Type="http://schemas.openxmlformats.org/officeDocument/2006/relationships/image" Target="media/image43.png"/><Relationship Id="rId32" Type="http://schemas.openxmlformats.org/officeDocument/2006/relationships/image" Target="media/image42.png"/><Relationship Id="rId31" Type="http://schemas.openxmlformats.org/officeDocument/2006/relationships/image" Target="media/image15.jpeg"/><Relationship Id="rId30" Type="http://schemas.openxmlformats.org/officeDocument/2006/relationships/image" Target="media/image41.jpeg"/><Relationship Id="rId3" Type="http://schemas.openxmlformats.org/officeDocument/2006/relationships/image" Target="media/image25.jpeg"/><Relationship Id="rId29" Type="http://schemas.openxmlformats.org/officeDocument/2006/relationships/image" Target="media/image14.jpeg"/><Relationship Id="rId28" Type="http://schemas.openxmlformats.org/officeDocument/2006/relationships/image" Target="media/image13.jpeg"/><Relationship Id="rId27" Type="http://schemas.openxmlformats.org/officeDocument/2006/relationships/image" Target="media/image12.jpeg"/><Relationship Id="rId26" Type="http://schemas.openxmlformats.org/officeDocument/2006/relationships/image" Target="media/image40.jpeg"/><Relationship Id="rId25" Type="http://schemas.openxmlformats.org/officeDocument/2006/relationships/image" Target="media/image11.png"/><Relationship Id="rId24" Type="http://schemas.openxmlformats.org/officeDocument/2006/relationships/image" Target="media/image39.png"/><Relationship Id="rId23" Type="http://schemas.openxmlformats.org/officeDocument/2006/relationships/image" Target="media/image38.jpeg"/><Relationship Id="rId22" Type="http://schemas.openxmlformats.org/officeDocument/2006/relationships/image" Target="media/image9.jpeg"/><Relationship Id="rId21" Type="http://schemas.openxmlformats.org/officeDocument/2006/relationships/image" Target="media/image8.jpeg"/><Relationship Id="rId20" Type="http://schemas.openxmlformats.org/officeDocument/2006/relationships/image" Target="media/image7.png"/><Relationship Id="rId2" Type="http://schemas.openxmlformats.org/officeDocument/2006/relationships/image" Target="media/image24.jpeg"/><Relationship Id="rId19" Type="http://schemas.openxmlformats.org/officeDocument/2006/relationships/image" Target="media/image37.jpeg"/><Relationship Id="rId18" Type="http://schemas.openxmlformats.org/officeDocument/2006/relationships/image" Target="media/image36.jpeg"/><Relationship Id="rId17" Type="http://schemas.openxmlformats.org/officeDocument/2006/relationships/image" Target="media/image35.jpeg"/><Relationship Id="rId16" Type="http://schemas.openxmlformats.org/officeDocument/2006/relationships/image" Target="media/image34.jpeg"/><Relationship Id="rId15" Type="http://schemas.openxmlformats.org/officeDocument/2006/relationships/image" Target="media/image33.jpeg"/><Relationship Id="rId14" Type="http://schemas.openxmlformats.org/officeDocument/2006/relationships/image" Target="media/image3.jpeg"/><Relationship Id="rId13" Type="http://schemas.openxmlformats.org/officeDocument/2006/relationships/image" Target="media/image2.jpeg"/><Relationship Id="rId12" Type="http://schemas.openxmlformats.org/officeDocument/2006/relationships/image" Target="media/image1.jpeg"/><Relationship Id="rId11" Type="http://schemas.openxmlformats.org/officeDocument/2006/relationships/image" Target="media/image32.png"/><Relationship Id="rId10" Type="http://schemas.openxmlformats.org/officeDocument/2006/relationships/image" Target="media/image31.png"/><Relationship Id="rId1" Type="http://schemas.openxmlformats.org/officeDocument/2006/relationships/image" Target="media/image2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30</xdr:row>
      <xdr:rowOff>0</xdr:rowOff>
    </xdr:from>
    <xdr:to>
      <xdr:col>8</xdr:col>
      <xdr:colOff>578485</xdr:colOff>
      <xdr:row>30</xdr:row>
      <xdr:rowOff>352425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5784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585470</xdr:colOff>
      <xdr:row>30</xdr:row>
      <xdr:rowOff>374650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58547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628015</xdr:colOff>
      <xdr:row>30</xdr:row>
      <xdr:rowOff>336550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62801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621030</xdr:colOff>
      <xdr:row>30</xdr:row>
      <xdr:rowOff>310515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62103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635000</xdr:colOff>
      <xdr:row>30</xdr:row>
      <xdr:rowOff>347345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6350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606425</xdr:colOff>
      <xdr:row>30</xdr:row>
      <xdr:rowOff>368300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606425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543560</xdr:colOff>
      <xdr:row>30</xdr:row>
      <xdr:rowOff>289560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5435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497205</xdr:colOff>
      <xdr:row>30</xdr:row>
      <xdr:rowOff>302895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49720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528955</xdr:colOff>
      <xdr:row>30</xdr:row>
      <xdr:rowOff>320040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52895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564515</xdr:colOff>
      <xdr:row>30</xdr:row>
      <xdr:rowOff>356235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56451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127000</xdr:colOff>
      <xdr:row>30</xdr:row>
      <xdr:rowOff>327660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385050" y="11639550"/>
          <a:ext cx="127000" cy="32766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288290</xdr:colOff>
      <xdr:row>30</xdr:row>
      <xdr:rowOff>288290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28829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323215</xdr:colOff>
      <xdr:row>30</xdr:row>
      <xdr:rowOff>323850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3232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323850</xdr:colOff>
      <xdr:row>30</xdr:row>
      <xdr:rowOff>324485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32385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354330</xdr:colOff>
      <xdr:row>30</xdr:row>
      <xdr:rowOff>353060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5050" y="11639550"/>
          <a:ext cx="354330" cy="35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457200</xdr:colOff>
      <xdr:row>30</xdr:row>
      <xdr:rowOff>366395</xdr:rowOff>
    </xdr:to>
    <xdr:pic>
      <xdr:nvPicPr>
        <xdr:cNvPr id="25" name="图片 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385050" y="11639550"/>
          <a:ext cx="457200" cy="3663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565785</xdr:colOff>
      <xdr:row>30</xdr:row>
      <xdr:rowOff>280670</xdr:rowOff>
    </xdr:to>
    <xdr:pic>
      <xdr:nvPicPr>
        <xdr:cNvPr id="28" name="图片 2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385050" y="11639550"/>
          <a:ext cx="565785" cy="2806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402590</xdr:colOff>
      <xdr:row>30</xdr:row>
      <xdr:rowOff>331470</xdr:rowOff>
    </xdr:to>
    <xdr:pic>
      <xdr:nvPicPr>
        <xdr:cNvPr id="29" name="图片 2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385050" y="11639550"/>
          <a:ext cx="402590" cy="3314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396240</xdr:colOff>
      <xdr:row>30</xdr:row>
      <xdr:rowOff>375920</xdr:rowOff>
    </xdr:to>
    <xdr:pic>
      <xdr:nvPicPr>
        <xdr:cNvPr id="30" name="图片 2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385050" y="11639550"/>
          <a:ext cx="396240" cy="3759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542290</xdr:colOff>
      <xdr:row>30</xdr:row>
      <xdr:rowOff>338455</xdr:rowOff>
    </xdr:to>
    <xdr:pic>
      <xdr:nvPicPr>
        <xdr:cNvPr id="32" name="图片 3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385050" y="11639550"/>
          <a:ext cx="542290" cy="3384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434975</xdr:colOff>
      <xdr:row>30</xdr:row>
      <xdr:rowOff>282575</xdr:rowOff>
    </xdr:to>
    <xdr:pic>
      <xdr:nvPicPr>
        <xdr:cNvPr id="33" name="图片 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385050" y="11639550"/>
          <a:ext cx="434975" cy="282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538480</xdr:colOff>
      <xdr:row>30</xdr:row>
      <xdr:rowOff>310515</xdr:rowOff>
    </xdr:to>
    <xdr:pic>
      <xdr:nvPicPr>
        <xdr:cNvPr id="35" name="图片 3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385050" y="11639550"/>
          <a:ext cx="538480" cy="3105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582295</xdr:colOff>
      <xdr:row>157</xdr:row>
      <xdr:rowOff>310515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065" y="60026550"/>
          <a:ext cx="58229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582295</xdr:colOff>
      <xdr:row>157</xdr:row>
      <xdr:rowOff>310515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065" y="60026550"/>
          <a:ext cx="58229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203"/>
  <sheetViews>
    <sheetView tabSelected="1" zoomScale="72" zoomScaleNormal="72" workbookViewId="0">
      <selection activeCell="A1" sqref="A1:H1"/>
    </sheetView>
  </sheetViews>
  <sheetFormatPr defaultColWidth="9.63333333333333" defaultRowHeight="14.25"/>
  <cols>
    <col min="1" max="1" width="4.63333333333333" customWidth="1"/>
    <col min="2" max="2" width="18.5083333333333" style="24" customWidth="1"/>
    <col min="3" max="3" width="17.3833333333333" style="25" customWidth="1"/>
    <col min="4" max="4" width="14" style="25" customWidth="1"/>
    <col min="5" max="5" width="10.6333333333333" style="25" customWidth="1"/>
    <col min="6" max="7" width="10.5" style="25" customWidth="1"/>
    <col min="8" max="8" width="10.7583333333333" style="25" customWidth="1"/>
  </cols>
  <sheetData>
    <row r="1" s="17" customFormat="1" ht="46.5" customHeight="1" spans="1:8">
      <c r="A1" s="26" t="s">
        <v>0</v>
      </c>
      <c r="B1" s="27"/>
      <c r="C1" s="28"/>
      <c r="D1" s="28"/>
      <c r="E1" s="28"/>
      <c r="F1" s="28"/>
      <c r="G1" s="28"/>
      <c r="H1" s="28"/>
    </row>
    <row r="2" s="9" customFormat="1" ht="30" customHeight="1" spans="1:8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9" customFormat="1" ht="30" customHeight="1" spans="1:8">
      <c r="A3" s="1">
        <v>116</v>
      </c>
      <c r="B3" s="29" t="s">
        <v>9</v>
      </c>
      <c r="C3" s="30" t="s">
        <v>10</v>
      </c>
      <c r="D3" s="30" t="s">
        <v>11</v>
      </c>
      <c r="E3" s="30">
        <v>40</v>
      </c>
      <c r="F3" s="30" t="s">
        <v>12</v>
      </c>
      <c r="G3" s="30">
        <v>80</v>
      </c>
      <c r="H3" s="3">
        <f t="shared" ref="H3:H61" si="0">G3*E3</f>
        <v>3200</v>
      </c>
    </row>
    <row r="4" s="9" customFormat="1" ht="30" customHeight="1" spans="1:8">
      <c r="A4" s="1">
        <v>120</v>
      </c>
      <c r="B4" s="29" t="s">
        <v>9</v>
      </c>
      <c r="C4" s="30" t="s">
        <v>13</v>
      </c>
      <c r="D4" s="30" t="s">
        <v>14</v>
      </c>
      <c r="E4" s="30">
        <v>4</v>
      </c>
      <c r="F4" s="30"/>
      <c r="G4" s="30">
        <v>500</v>
      </c>
      <c r="H4" s="3">
        <f t="shared" si="0"/>
        <v>2000</v>
      </c>
    </row>
    <row r="5" s="9" customFormat="1" ht="30" customHeight="1" spans="1:8">
      <c r="A5" s="1">
        <v>80</v>
      </c>
      <c r="B5" s="29" t="s">
        <v>9</v>
      </c>
      <c r="C5" s="31" t="s">
        <v>15</v>
      </c>
      <c r="D5" s="31" t="s">
        <v>16</v>
      </c>
      <c r="E5" s="31">
        <v>25</v>
      </c>
      <c r="F5" s="29"/>
      <c r="G5" s="31">
        <v>35</v>
      </c>
      <c r="H5" s="3">
        <f t="shared" si="0"/>
        <v>875</v>
      </c>
    </row>
    <row r="6" s="9" customFormat="1" ht="30" customHeight="1" spans="1:8">
      <c r="A6" s="1">
        <v>214</v>
      </c>
      <c r="B6" s="29" t="s">
        <v>9</v>
      </c>
      <c r="C6" s="30" t="s">
        <v>17</v>
      </c>
      <c r="D6" s="30" t="s">
        <v>18</v>
      </c>
      <c r="E6" s="30">
        <v>5</v>
      </c>
      <c r="F6" s="30"/>
      <c r="G6" s="30">
        <v>30</v>
      </c>
      <c r="H6" s="3">
        <f t="shared" si="0"/>
        <v>150</v>
      </c>
    </row>
    <row r="7" s="9" customFormat="1" ht="30" customHeight="1" spans="1:8">
      <c r="A7" s="1">
        <v>81</v>
      </c>
      <c r="B7" s="29" t="s">
        <v>9</v>
      </c>
      <c r="C7" s="30" t="s">
        <v>19</v>
      </c>
      <c r="D7" s="30"/>
      <c r="E7" s="30">
        <v>20</v>
      </c>
      <c r="F7" s="30" t="str">
        <f>_xlfn.DISPIMG("ID_C0DBC4EF0C51418FAEC391C39269748D",1)</f>
        <v>=DISPIMG("ID_C0DBC4EF0C51418FAEC391C39269748D",1)</v>
      </c>
      <c r="G7" s="32">
        <v>40</v>
      </c>
      <c r="H7" s="3">
        <f t="shared" si="0"/>
        <v>800</v>
      </c>
    </row>
    <row r="8" s="9" customFormat="1" ht="30" customHeight="1" spans="1:8">
      <c r="A8" s="1">
        <v>97</v>
      </c>
      <c r="B8" s="29" t="s">
        <v>9</v>
      </c>
      <c r="C8" s="33" t="s">
        <v>20</v>
      </c>
      <c r="D8" s="30" t="s">
        <v>21</v>
      </c>
      <c r="E8" s="34">
        <v>50</v>
      </c>
      <c r="F8" s="30" t="s">
        <v>22</v>
      </c>
      <c r="G8" s="35">
        <v>35</v>
      </c>
      <c r="H8" s="3">
        <f t="shared" si="0"/>
        <v>1750</v>
      </c>
    </row>
    <row r="9" s="9" customFormat="1" ht="30" customHeight="1" spans="1:8">
      <c r="A9" s="1">
        <v>220</v>
      </c>
      <c r="B9" s="29" t="s">
        <v>9</v>
      </c>
      <c r="C9" s="31" t="s">
        <v>23</v>
      </c>
      <c r="D9" s="31" t="s">
        <v>24</v>
      </c>
      <c r="E9" s="31">
        <v>30</v>
      </c>
      <c r="F9" s="31" t="s">
        <v>25</v>
      </c>
      <c r="G9" s="31">
        <v>6</v>
      </c>
      <c r="H9" s="3">
        <f t="shared" si="0"/>
        <v>180</v>
      </c>
    </row>
    <row r="10" s="9" customFormat="1" ht="30" customHeight="1" spans="1:8">
      <c r="A10" s="1">
        <v>17</v>
      </c>
      <c r="B10" s="29" t="s">
        <v>9</v>
      </c>
      <c r="C10" s="30" t="s">
        <v>26</v>
      </c>
      <c r="D10" s="31" t="s">
        <v>27</v>
      </c>
      <c r="E10" s="31">
        <v>5</v>
      </c>
      <c r="F10" s="30"/>
      <c r="G10" s="31">
        <v>8</v>
      </c>
      <c r="H10" s="3">
        <f t="shared" si="0"/>
        <v>40</v>
      </c>
    </row>
    <row r="11" s="9" customFormat="1" ht="30" customHeight="1" spans="1:8">
      <c r="A11" s="1">
        <v>202</v>
      </c>
      <c r="B11" s="29" t="s">
        <v>9</v>
      </c>
      <c r="C11" s="30" t="s">
        <v>28</v>
      </c>
      <c r="D11" s="31" t="s">
        <v>27</v>
      </c>
      <c r="E11" s="31">
        <v>5</v>
      </c>
      <c r="F11" s="30"/>
      <c r="G11" s="3">
        <v>8</v>
      </c>
      <c r="H11" s="3">
        <f t="shared" si="0"/>
        <v>40</v>
      </c>
    </row>
    <row r="12" s="9" customFormat="1" ht="30" customHeight="1" spans="1:8">
      <c r="A12" s="1">
        <v>132</v>
      </c>
      <c r="B12" s="29" t="s">
        <v>9</v>
      </c>
      <c r="C12" s="30" t="s">
        <v>29</v>
      </c>
      <c r="D12" s="30" t="s">
        <v>30</v>
      </c>
      <c r="E12" s="30">
        <v>1</v>
      </c>
      <c r="F12" s="30" t="s">
        <v>31</v>
      </c>
      <c r="G12" s="30">
        <v>800</v>
      </c>
      <c r="H12" s="3">
        <f t="shared" si="0"/>
        <v>800</v>
      </c>
    </row>
    <row r="13" s="9" customFormat="1" ht="30" customHeight="1" spans="1:8">
      <c r="A13" s="1">
        <v>149</v>
      </c>
      <c r="B13" s="29" t="s">
        <v>9</v>
      </c>
      <c r="C13" s="30" t="s">
        <v>32</v>
      </c>
      <c r="D13" s="31" t="s">
        <v>27</v>
      </c>
      <c r="E13" s="31">
        <v>5</v>
      </c>
      <c r="F13" s="30"/>
      <c r="G13" s="31">
        <v>15</v>
      </c>
      <c r="H13" s="3">
        <f t="shared" si="0"/>
        <v>75</v>
      </c>
    </row>
    <row r="14" s="9" customFormat="1" ht="30" customHeight="1" spans="1:8">
      <c r="A14" s="1">
        <v>130</v>
      </c>
      <c r="B14" s="29" t="s">
        <v>9</v>
      </c>
      <c r="C14" s="30" t="s">
        <v>33</v>
      </c>
      <c r="D14" s="31" t="s">
        <v>27</v>
      </c>
      <c r="E14" s="31">
        <v>5</v>
      </c>
      <c r="F14" s="30"/>
      <c r="G14" s="31">
        <v>15</v>
      </c>
      <c r="H14" s="3">
        <f t="shared" si="0"/>
        <v>75</v>
      </c>
    </row>
    <row r="15" s="9" customFormat="1" ht="30" customHeight="1" spans="1:8">
      <c r="A15" s="1">
        <v>233</v>
      </c>
      <c r="B15" s="29" t="s">
        <v>9</v>
      </c>
      <c r="C15" s="31" t="s">
        <v>34</v>
      </c>
      <c r="D15" s="36" t="s">
        <v>24</v>
      </c>
      <c r="E15" s="31">
        <v>30</v>
      </c>
      <c r="F15" s="31" t="s">
        <v>35</v>
      </c>
      <c r="G15" s="31">
        <v>35</v>
      </c>
      <c r="H15" s="3">
        <f t="shared" si="0"/>
        <v>1050</v>
      </c>
    </row>
    <row r="16" s="9" customFormat="1" ht="30" customHeight="1" spans="1:8">
      <c r="A16" s="1">
        <v>171</v>
      </c>
      <c r="B16" s="29" t="s">
        <v>9</v>
      </c>
      <c r="C16" s="31" t="s">
        <v>36</v>
      </c>
      <c r="D16" s="30"/>
      <c r="E16" s="31">
        <v>20</v>
      </c>
      <c r="F16" s="30"/>
      <c r="G16" s="31">
        <v>25</v>
      </c>
      <c r="H16" s="3">
        <f t="shared" si="0"/>
        <v>500</v>
      </c>
    </row>
    <row r="17" s="9" customFormat="1" ht="30" customHeight="1" spans="1:8">
      <c r="A17" s="1">
        <v>229</v>
      </c>
      <c r="B17" s="29" t="s">
        <v>9</v>
      </c>
      <c r="C17" s="30" t="s">
        <v>37</v>
      </c>
      <c r="D17" s="31" t="s">
        <v>18</v>
      </c>
      <c r="E17" s="31">
        <v>5</v>
      </c>
      <c r="F17" s="31" t="s">
        <v>38</v>
      </c>
      <c r="G17" s="31">
        <v>40</v>
      </c>
      <c r="H17" s="3">
        <f t="shared" si="0"/>
        <v>200</v>
      </c>
    </row>
    <row r="18" s="9" customFormat="1" ht="30" customHeight="1" spans="1:8">
      <c r="A18" s="1">
        <v>112</v>
      </c>
      <c r="B18" s="29" t="s">
        <v>9</v>
      </c>
      <c r="C18" s="30" t="s">
        <v>39</v>
      </c>
      <c r="D18" s="31" t="s">
        <v>40</v>
      </c>
      <c r="E18" s="31">
        <v>40</v>
      </c>
      <c r="F18" s="31"/>
      <c r="G18" s="31">
        <v>2.5</v>
      </c>
      <c r="H18" s="3">
        <f t="shared" si="0"/>
        <v>100</v>
      </c>
    </row>
    <row r="19" s="18" customFormat="1" ht="30" customHeight="1" spans="1:8">
      <c r="A19" s="1">
        <v>215</v>
      </c>
      <c r="B19" s="29" t="s">
        <v>9</v>
      </c>
      <c r="C19" s="30" t="s">
        <v>41</v>
      </c>
      <c r="D19" s="30" t="s">
        <v>42</v>
      </c>
      <c r="E19" s="30">
        <v>80</v>
      </c>
      <c r="F19" s="30" t="s">
        <v>43</v>
      </c>
      <c r="G19" s="30">
        <v>15</v>
      </c>
      <c r="H19" s="3">
        <f t="shared" si="0"/>
        <v>1200</v>
      </c>
    </row>
    <row r="20" s="18" customFormat="1" ht="30" customHeight="1" spans="1:8">
      <c r="A20" s="1">
        <v>4</v>
      </c>
      <c r="B20" s="37" t="s">
        <v>9</v>
      </c>
      <c r="C20" s="30" t="s">
        <v>44</v>
      </c>
      <c r="D20" s="30" t="s">
        <v>45</v>
      </c>
      <c r="E20" s="30">
        <v>10</v>
      </c>
      <c r="F20" s="30"/>
      <c r="G20" s="30">
        <v>80</v>
      </c>
      <c r="H20" s="3">
        <f t="shared" si="0"/>
        <v>800</v>
      </c>
    </row>
    <row r="21" s="18" customFormat="1" ht="30" customHeight="1" spans="1:8">
      <c r="A21" s="1">
        <v>200</v>
      </c>
      <c r="B21" s="29" t="s">
        <v>9</v>
      </c>
      <c r="C21" s="30" t="s">
        <v>46</v>
      </c>
      <c r="D21" s="30" t="s">
        <v>30</v>
      </c>
      <c r="E21" s="30">
        <v>1</v>
      </c>
      <c r="F21" s="30" t="str">
        <f>_xlfn.DISPIMG("ID_5611BD355EAA43319785B0153FE2629B",1)</f>
        <v>=DISPIMG("ID_5611BD355EAA43319785B0153FE2629B",1)</v>
      </c>
      <c r="G21" s="30">
        <v>950</v>
      </c>
      <c r="H21" s="3">
        <f t="shared" si="0"/>
        <v>950</v>
      </c>
    </row>
    <row r="22" s="18" customFormat="1" ht="30" customHeight="1" spans="1:8">
      <c r="A22" s="1">
        <v>201</v>
      </c>
      <c r="B22" s="29" t="s">
        <v>9</v>
      </c>
      <c r="C22" s="30" t="s">
        <v>47</v>
      </c>
      <c r="D22" s="30"/>
      <c r="E22" s="30">
        <v>20</v>
      </c>
      <c r="F22" s="38" t="str">
        <f>_xlfn.DISPIMG("ID_7A00301BED2442BBB69899FB0497FF8E",1)</f>
        <v>=DISPIMG("ID_7A00301BED2442BBB69899FB0497FF8E",1)</v>
      </c>
      <c r="G22" s="30">
        <v>30</v>
      </c>
      <c r="H22" s="3">
        <f t="shared" si="0"/>
        <v>600</v>
      </c>
    </row>
    <row r="23" s="18" customFormat="1" ht="30" customHeight="1" spans="1:8">
      <c r="A23" s="1">
        <v>18</v>
      </c>
      <c r="B23" s="29" t="s">
        <v>9</v>
      </c>
      <c r="C23" s="30" t="s">
        <v>48</v>
      </c>
      <c r="D23" s="30" t="s">
        <v>49</v>
      </c>
      <c r="E23" s="30">
        <v>10</v>
      </c>
      <c r="F23" s="30" t="s">
        <v>50</v>
      </c>
      <c r="G23" s="30">
        <v>20</v>
      </c>
      <c r="H23" s="3">
        <f t="shared" si="0"/>
        <v>200</v>
      </c>
    </row>
    <row r="24" s="18" customFormat="1" ht="30" customHeight="1" spans="1:8">
      <c r="A24" s="1">
        <v>240</v>
      </c>
      <c r="B24" s="29" t="s">
        <v>9</v>
      </c>
      <c r="C24" s="30" t="s">
        <v>51</v>
      </c>
      <c r="D24" s="30" t="s">
        <v>52</v>
      </c>
      <c r="E24" s="30">
        <v>4</v>
      </c>
      <c r="F24" s="30" t="s">
        <v>53</v>
      </c>
      <c r="G24" s="30">
        <v>15</v>
      </c>
      <c r="H24" s="3">
        <f t="shared" si="0"/>
        <v>60</v>
      </c>
    </row>
    <row r="25" s="18" customFormat="1" ht="30" customHeight="1" spans="1:8">
      <c r="A25" s="1">
        <v>140</v>
      </c>
      <c r="B25" s="29" t="s">
        <v>9</v>
      </c>
      <c r="C25" s="30" t="s">
        <v>54</v>
      </c>
      <c r="D25" s="30"/>
      <c r="E25" s="30">
        <v>10</v>
      </c>
      <c r="F25" s="30" t="str">
        <f>_xlfn.DISPIMG("ID_F80E3A5BAC1A4A479AFE96B30AFA8AAF",1)</f>
        <v>=DISPIMG("ID_F80E3A5BAC1A4A479AFE96B30AFA8AAF",1)</v>
      </c>
      <c r="G25" s="30">
        <v>35</v>
      </c>
      <c r="H25" s="3">
        <f t="shared" si="0"/>
        <v>350</v>
      </c>
    </row>
    <row r="26" s="19" customFormat="1" ht="30" customHeight="1" spans="1:8">
      <c r="A26" s="1">
        <v>83</v>
      </c>
      <c r="B26" s="29" t="s">
        <v>9</v>
      </c>
      <c r="C26" s="30" t="s">
        <v>55</v>
      </c>
      <c r="D26" s="30" t="s">
        <v>35</v>
      </c>
      <c r="E26" s="30">
        <v>80</v>
      </c>
      <c r="F26" s="30" t="s">
        <v>56</v>
      </c>
      <c r="G26" s="30">
        <v>15</v>
      </c>
      <c r="H26" s="3">
        <f t="shared" si="0"/>
        <v>1200</v>
      </c>
    </row>
    <row r="27" s="18" customFormat="1" ht="30" customHeight="1" spans="1:8">
      <c r="A27" s="1">
        <v>10</v>
      </c>
      <c r="B27" s="29" t="s">
        <v>9</v>
      </c>
      <c r="C27" s="30" t="s">
        <v>57</v>
      </c>
      <c r="D27" s="30" t="s">
        <v>58</v>
      </c>
      <c r="E27" s="30">
        <v>1</v>
      </c>
      <c r="F27" s="30" t="s">
        <v>59</v>
      </c>
      <c r="G27" s="30">
        <v>45</v>
      </c>
      <c r="H27" s="3">
        <f t="shared" si="0"/>
        <v>45</v>
      </c>
    </row>
    <row r="28" s="18" customFormat="1" ht="30" customHeight="1" spans="1:8">
      <c r="A28" s="1">
        <v>170</v>
      </c>
      <c r="B28" s="29" t="s">
        <v>9</v>
      </c>
      <c r="C28" s="30" t="s">
        <v>60</v>
      </c>
      <c r="D28" s="30" t="s">
        <v>61</v>
      </c>
      <c r="E28" s="30">
        <v>10</v>
      </c>
      <c r="F28" s="30" t="s">
        <v>62</v>
      </c>
      <c r="G28" s="30">
        <v>10</v>
      </c>
      <c r="H28" s="3">
        <f t="shared" si="0"/>
        <v>100</v>
      </c>
    </row>
    <row r="29" s="18" customFormat="1" ht="30" customHeight="1" spans="1:8">
      <c r="A29" s="1">
        <v>241</v>
      </c>
      <c r="B29" s="29" t="s">
        <v>9</v>
      </c>
      <c r="C29" s="30" t="s">
        <v>63</v>
      </c>
      <c r="D29" s="31" t="s">
        <v>64</v>
      </c>
      <c r="E29" s="31">
        <v>8</v>
      </c>
      <c r="F29" s="31" t="s">
        <v>65</v>
      </c>
      <c r="G29" s="31">
        <v>25</v>
      </c>
      <c r="H29" s="3">
        <f t="shared" si="0"/>
        <v>200</v>
      </c>
    </row>
    <row r="30" s="18" customFormat="1" ht="30" customHeight="1" spans="1:8">
      <c r="A30" s="1">
        <v>135</v>
      </c>
      <c r="B30" s="29" t="s">
        <v>9</v>
      </c>
      <c r="C30" s="30" t="s">
        <v>66</v>
      </c>
      <c r="D30" s="30"/>
      <c r="E30" s="31">
        <v>100</v>
      </c>
      <c r="F30" s="30" t="s">
        <v>67</v>
      </c>
      <c r="G30" s="31">
        <v>5</v>
      </c>
      <c r="H30" s="3">
        <f t="shared" si="0"/>
        <v>500</v>
      </c>
    </row>
    <row r="31" s="18" customFormat="1" ht="30" customHeight="1" spans="1:8">
      <c r="A31" s="1">
        <v>185</v>
      </c>
      <c r="B31" s="39" t="s">
        <v>9</v>
      </c>
      <c r="C31" s="30" t="s">
        <v>68</v>
      </c>
      <c r="D31" s="30" t="s">
        <v>69</v>
      </c>
      <c r="E31" s="30">
        <v>60</v>
      </c>
      <c r="F31" s="30" t="s">
        <v>70</v>
      </c>
      <c r="G31" s="30">
        <v>30</v>
      </c>
      <c r="H31" s="3">
        <f t="shared" si="0"/>
        <v>1800</v>
      </c>
    </row>
    <row r="32" s="18" customFormat="1" ht="30" customHeight="1" spans="1:8">
      <c r="A32" s="1">
        <v>89</v>
      </c>
      <c r="B32" s="29" t="s">
        <v>9</v>
      </c>
      <c r="C32" s="31" t="s">
        <v>71</v>
      </c>
      <c r="D32" s="34" t="s">
        <v>72</v>
      </c>
      <c r="E32" s="34">
        <v>300</v>
      </c>
      <c r="F32" s="34" t="s">
        <v>70</v>
      </c>
      <c r="G32" s="34">
        <v>4</v>
      </c>
      <c r="H32" s="3">
        <f t="shared" si="0"/>
        <v>1200</v>
      </c>
    </row>
    <row r="33" s="18" customFormat="1" ht="30" customHeight="1" spans="1:8">
      <c r="A33" s="1">
        <v>22</v>
      </c>
      <c r="B33" s="29" t="s">
        <v>9</v>
      </c>
      <c r="C33" s="30" t="s">
        <v>73</v>
      </c>
      <c r="D33" s="30" t="s">
        <v>74</v>
      </c>
      <c r="E33" s="30">
        <v>4</v>
      </c>
      <c r="F33" s="30" t="s">
        <v>75</v>
      </c>
      <c r="G33" s="30">
        <v>30</v>
      </c>
      <c r="H33" s="3">
        <f t="shared" si="0"/>
        <v>120</v>
      </c>
    </row>
    <row r="34" s="18" customFormat="1" ht="30" customHeight="1" spans="1:8">
      <c r="A34" s="1">
        <v>168</v>
      </c>
      <c r="B34" s="29" t="s">
        <v>9</v>
      </c>
      <c r="C34" s="30" t="s">
        <v>76</v>
      </c>
      <c r="D34" s="30" t="s">
        <v>77</v>
      </c>
      <c r="E34" s="30">
        <v>1</v>
      </c>
      <c r="F34" s="30"/>
      <c r="G34" s="30">
        <v>25</v>
      </c>
      <c r="H34" s="3">
        <f t="shared" si="0"/>
        <v>25</v>
      </c>
    </row>
    <row r="35" s="18" customFormat="1" ht="30" customHeight="1" spans="1:8">
      <c r="A35" s="1">
        <v>179</v>
      </c>
      <c r="B35" s="29" t="s">
        <v>9</v>
      </c>
      <c r="C35" s="30" t="s">
        <v>78</v>
      </c>
      <c r="D35" s="30"/>
      <c r="E35" s="31">
        <v>1</v>
      </c>
      <c r="F35" s="30"/>
      <c r="G35" s="31">
        <v>35</v>
      </c>
      <c r="H35" s="3">
        <f t="shared" si="0"/>
        <v>35</v>
      </c>
    </row>
    <row r="36" s="18" customFormat="1" ht="30" customHeight="1" spans="1:8">
      <c r="A36" s="1">
        <v>150</v>
      </c>
      <c r="B36" s="29" t="s">
        <v>9</v>
      </c>
      <c r="C36" s="30" t="s">
        <v>79</v>
      </c>
      <c r="D36" s="30"/>
      <c r="E36" s="31">
        <v>2</v>
      </c>
      <c r="F36" s="30"/>
      <c r="G36" s="31">
        <v>35</v>
      </c>
      <c r="H36" s="3">
        <f t="shared" si="0"/>
        <v>70</v>
      </c>
    </row>
    <row r="37" s="18" customFormat="1" ht="30" customHeight="1" spans="1:8">
      <c r="A37" s="1">
        <v>216</v>
      </c>
      <c r="B37" s="29" t="s">
        <v>9</v>
      </c>
      <c r="C37" s="30" t="s">
        <v>80</v>
      </c>
      <c r="D37" s="30" t="s">
        <v>58</v>
      </c>
      <c r="E37" s="30">
        <v>50</v>
      </c>
      <c r="F37" s="40" t="str">
        <f>_xlfn.DISPIMG("ID_BDF7D554C5BB4932AB37E4DD2C3C4610",1)</f>
        <v>=DISPIMG("ID_BDF7D554C5BB4932AB37E4DD2C3C4610",1)</v>
      </c>
      <c r="G37" s="30">
        <v>110</v>
      </c>
      <c r="H37" s="3">
        <f t="shared" si="0"/>
        <v>5500</v>
      </c>
    </row>
    <row r="38" s="18" customFormat="1" ht="30" customHeight="1" spans="1:8">
      <c r="A38" s="1">
        <v>154</v>
      </c>
      <c r="B38" s="29" t="s">
        <v>9</v>
      </c>
      <c r="C38" s="30" t="s">
        <v>81</v>
      </c>
      <c r="D38" s="30" t="s">
        <v>82</v>
      </c>
      <c r="E38" s="30">
        <v>10</v>
      </c>
      <c r="F38" s="38" t="str">
        <f>_xlfn.DISPIMG("ID_85902923B71341129F5F7706BEB484FA",1)</f>
        <v>=DISPIMG("ID_85902923B71341129F5F7706BEB484FA",1)</v>
      </c>
      <c r="G38" s="30">
        <v>150</v>
      </c>
      <c r="H38" s="3">
        <f t="shared" si="0"/>
        <v>1500</v>
      </c>
    </row>
    <row r="39" s="18" customFormat="1" ht="30" customHeight="1" spans="1:8">
      <c r="A39" s="1">
        <v>153</v>
      </c>
      <c r="B39" s="39" t="s">
        <v>9</v>
      </c>
      <c r="C39" s="30" t="s">
        <v>83</v>
      </c>
      <c r="D39" s="30" t="s">
        <v>84</v>
      </c>
      <c r="E39" s="30">
        <v>2</v>
      </c>
      <c r="F39" s="30" t="str">
        <f>_xlfn.DISPIMG("ID_ACF23D132F844D45BFE6B9C07AFEEEF6",1)</f>
        <v>=DISPIMG("ID_ACF23D132F844D45BFE6B9C07AFEEEF6",1)</v>
      </c>
      <c r="G39" s="30">
        <v>400</v>
      </c>
      <c r="H39" s="3">
        <f t="shared" si="0"/>
        <v>800</v>
      </c>
    </row>
    <row r="40" s="18" customFormat="1" ht="30" customHeight="1" spans="1:8">
      <c r="A40" s="1">
        <v>123</v>
      </c>
      <c r="B40" s="37" t="s">
        <v>9</v>
      </c>
      <c r="C40" s="30" t="s">
        <v>85</v>
      </c>
      <c r="D40" s="30" t="s">
        <v>86</v>
      </c>
      <c r="E40" s="30">
        <v>6</v>
      </c>
      <c r="F40" s="30"/>
      <c r="G40" s="30">
        <v>40</v>
      </c>
      <c r="H40" s="3">
        <f t="shared" si="0"/>
        <v>240</v>
      </c>
    </row>
    <row r="41" s="18" customFormat="1" ht="30" customHeight="1" spans="1:8">
      <c r="A41" s="1">
        <v>23</v>
      </c>
      <c r="B41" s="37" t="s">
        <v>9</v>
      </c>
      <c r="C41" s="30" t="s">
        <v>87</v>
      </c>
      <c r="D41" s="30" t="s">
        <v>88</v>
      </c>
      <c r="E41" s="30">
        <v>6</v>
      </c>
      <c r="F41" s="30" t="s">
        <v>22</v>
      </c>
      <c r="G41" s="30">
        <v>80</v>
      </c>
      <c r="H41" s="3">
        <f t="shared" si="0"/>
        <v>480</v>
      </c>
    </row>
    <row r="42" s="18" customFormat="1" ht="30" customHeight="1" spans="1:8">
      <c r="A42" s="1">
        <v>223</v>
      </c>
      <c r="B42" s="37" t="s">
        <v>9</v>
      </c>
      <c r="C42" s="30" t="s">
        <v>89</v>
      </c>
      <c r="D42" s="30" t="s">
        <v>90</v>
      </c>
      <c r="E42" s="30">
        <v>7</v>
      </c>
      <c r="F42" s="30"/>
      <c r="G42" s="30">
        <v>50</v>
      </c>
      <c r="H42" s="3">
        <f t="shared" si="0"/>
        <v>350</v>
      </c>
    </row>
    <row r="43" s="18" customFormat="1" ht="30" customHeight="1" spans="1:8">
      <c r="A43" s="1">
        <v>110</v>
      </c>
      <c r="B43" s="37" t="s">
        <v>9</v>
      </c>
      <c r="C43" s="30" t="s">
        <v>91</v>
      </c>
      <c r="D43" s="30" t="s">
        <v>92</v>
      </c>
      <c r="E43" s="30">
        <v>6</v>
      </c>
      <c r="F43" s="30"/>
      <c r="G43" s="30">
        <v>40</v>
      </c>
      <c r="H43" s="3">
        <f t="shared" si="0"/>
        <v>240</v>
      </c>
    </row>
    <row r="44" s="18" customFormat="1" ht="30" customHeight="1" spans="1:8">
      <c r="A44" s="1">
        <v>108</v>
      </c>
      <c r="B44" s="29" t="s">
        <v>9</v>
      </c>
      <c r="C44" s="30" t="s">
        <v>37</v>
      </c>
      <c r="D44" s="30" t="s">
        <v>58</v>
      </c>
      <c r="E44" s="30">
        <v>10</v>
      </c>
      <c r="F44" s="41"/>
      <c r="G44" s="30">
        <v>5</v>
      </c>
      <c r="H44" s="3">
        <f t="shared" si="0"/>
        <v>50</v>
      </c>
    </row>
    <row r="45" s="18" customFormat="1" ht="30" customHeight="1" spans="1:8">
      <c r="A45" s="1">
        <v>109</v>
      </c>
      <c r="B45" s="37" t="s">
        <v>9</v>
      </c>
      <c r="C45" s="30" t="s">
        <v>93</v>
      </c>
      <c r="D45" s="31" t="s">
        <v>82</v>
      </c>
      <c r="E45" s="31">
        <v>40</v>
      </c>
      <c r="F45" s="31" t="s">
        <v>94</v>
      </c>
      <c r="G45" s="31">
        <v>30</v>
      </c>
      <c r="H45" s="3">
        <f t="shared" si="0"/>
        <v>1200</v>
      </c>
    </row>
    <row r="46" s="18" customFormat="1" ht="30" customHeight="1" spans="1:8">
      <c r="A46" s="1">
        <v>155</v>
      </c>
      <c r="B46" s="29" t="s">
        <v>9</v>
      </c>
      <c r="C46" s="31" t="s">
        <v>95</v>
      </c>
      <c r="D46" s="31" t="s">
        <v>96</v>
      </c>
      <c r="E46" s="31">
        <v>50</v>
      </c>
      <c r="F46" s="31" t="s">
        <v>97</v>
      </c>
      <c r="G46" s="31">
        <v>15</v>
      </c>
      <c r="H46" s="3">
        <f t="shared" si="0"/>
        <v>750</v>
      </c>
    </row>
    <row r="47" s="18" customFormat="1" ht="30" customHeight="1" spans="1:8">
      <c r="A47" s="1">
        <v>101</v>
      </c>
      <c r="B47" s="29" t="s">
        <v>9</v>
      </c>
      <c r="C47" s="30" t="s">
        <v>98</v>
      </c>
      <c r="D47" s="30" t="s">
        <v>14</v>
      </c>
      <c r="E47" s="30">
        <v>5</v>
      </c>
      <c r="F47" s="30" t="s">
        <v>99</v>
      </c>
      <c r="G47" s="30">
        <v>30</v>
      </c>
      <c r="H47" s="3">
        <f t="shared" si="0"/>
        <v>150</v>
      </c>
    </row>
    <row r="48" s="18" customFormat="1" ht="30" customHeight="1" spans="1:8">
      <c r="A48" s="1">
        <v>11</v>
      </c>
      <c r="B48" s="29" t="s">
        <v>9</v>
      </c>
      <c r="C48" s="30" t="s">
        <v>100</v>
      </c>
      <c r="D48" s="30" t="s">
        <v>101</v>
      </c>
      <c r="E48" s="30">
        <v>40</v>
      </c>
      <c r="F48" s="30"/>
      <c r="G48" s="30">
        <v>25</v>
      </c>
      <c r="H48" s="3">
        <f t="shared" si="0"/>
        <v>1000</v>
      </c>
    </row>
    <row r="49" s="18" customFormat="1" ht="30" customHeight="1" spans="1:8">
      <c r="A49" s="1">
        <v>178</v>
      </c>
      <c r="B49" s="29" t="s">
        <v>9</v>
      </c>
      <c r="C49" s="30" t="s">
        <v>102</v>
      </c>
      <c r="D49" s="36" t="s">
        <v>96</v>
      </c>
      <c r="E49" s="31">
        <v>20</v>
      </c>
      <c r="F49" s="30" t="s">
        <v>103</v>
      </c>
      <c r="G49" s="31">
        <v>15</v>
      </c>
      <c r="H49" s="3">
        <f t="shared" si="0"/>
        <v>300</v>
      </c>
    </row>
    <row r="50" s="18" customFormat="1" ht="30" customHeight="1" spans="1:8">
      <c r="A50" s="1">
        <v>96</v>
      </c>
      <c r="B50" s="29" t="s">
        <v>9</v>
      </c>
      <c r="C50" s="30" t="s">
        <v>102</v>
      </c>
      <c r="D50" s="36" t="s">
        <v>58</v>
      </c>
      <c r="E50" s="31">
        <v>20</v>
      </c>
      <c r="F50" s="30" t="s">
        <v>104</v>
      </c>
      <c r="G50" s="31">
        <v>30</v>
      </c>
      <c r="H50" s="3">
        <f t="shared" si="0"/>
        <v>600</v>
      </c>
    </row>
    <row r="51" s="18" customFormat="1" ht="30" customHeight="1" spans="1:8">
      <c r="A51" s="1">
        <v>104</v>
      </c>
      <c r="B51" s="29" t="s">
        <v>9</v>
      </c>
      <c r="C51" s="30" t="s">
        <v>105</v>
      </c>
      <c r="D51" s="30" t="s">
        <v>96</v>
      </c>
      <c r="E51" s="30">
        <v>1</v>
      </c>
      <c r="F51" s="30" t="s">
        <v>106</v>
      </c>
      <c r="G51" s="30">
        <v>70</v>
      </c>
      <c r="H51" s="3">
        <f t="shared" si="0"/>
        <v>70</v>
      </c>
    </row>
    <row r="52" s="18" customFormat="1" ht="30" customHeight="1" spans="1:8">
      <c r="A52" s="1">
        <v>183</v>
      </c>
      <c r="B52" s="29" t="s">
        <v>9</v>
      </c>
      <c r="C52" s="30" t="s">
        <v>107</v>
      </c>
      <c r="D52" s="30" t="s">
        <v>96</v>
      </c>
      <c r="E52" s="30">
        <v>1</v>
      </c>
      <c r="F52" s="30"/>
      <c r="G52" s="30">
        <v>15</v>
      </c>
      <c r="H52" s="3">
        <f t="shared" si="0"/>
        <v>15</v>
      </c>
    </row>
    <row r="53" s="18" customFormat="1" ht="30" customHeight="1" spans="1:8">
      <c r="A53" s="1">
        <v>177</v>
      </c>
      <c r="B53" s="29" t="s">
        <v>9</v>
      </c>
      <c r="C53" s="30" t="s">
        <v>108</v>
      </c>
      <c r="D53" s="31" t="s">
        <v>109</v>
      </c>
      <c r="E53" s="34">
        <v>2</v>
      </c>
      <c r="F53" s="30" t="s">
        <v>110</v>
      </c>
      <c r="G53" s="31">
        <v>60</v>
      </c>
      <c r="H53" s="3">
        <f t="shared" si="0"/>
        <v>120</v>
      </c>
    </row>
    <row r="54" s="18" customFormat="1" ht="30" customHeight="1" spans="1:8">
      <c r="A54" s="1">
        <v>84</v>
      </c>
      <c r="B54" s="29" t="s">
        <v>9</v>
      </c>
      <c r="C54" s="30" t="s">
        <v>108</v>
      </c>
      <c r="D54" s="31" t="s">
        <v>109</v>
      </c>
      <c r="E54" s="34">
        <v>2</v>
      </c>
      <c r="F54" s="30" t="s">
        <v>111</v>
      </c>
      <c r="G54" s="31">
        <v>60</v>
      </c>
      <c r="H54" s="3">
        <f t="shared" si="0"/>
        <v>120</v>
      </c>
    </row>
    <row r="55" s="18" customFormat="1" ht="30" customHeight="1" spans="1:8">
      <c r="A55" s="1">
        <v>141</v>
      </c>
      <c r="B55" s="29" t="s">
        <v>9</v>
      </c>
      <c r="C55" s="30" t="s">
        <v>112</v>
      </c>
      <c r="D55" s="30" t="s">
        <v>113</v>
      </c>
      <c r="E55" s="30">
        <v>10</v>
      </c>
      <c r="F55" s="30" t="s">
        <v>114</v>
      </c>
      <c r="G55" s="30">
        <v>50</v>
      </c>
      <c r="H55" s="3">
        <f t="shared" si="0"/>
        <v>500</v>
      </c>
    </row>
    <row r="56" s="18" customFormat="1" ht="30" customHeight="1" spans="1:8">
      <c r="A56" s="1">
        <v>136</v>
      </c>
      <c r="B56" s="29" t="s">
        <v>9</v>
      </c>
      <c r="C56" s="30" t="s">
        <v>115</v>
      </c>
      <c r="D56" s="30" t="s">
        <v>116</v>
      </c>
      <c r="E56" s="30">
        <v>15</v>
      </c>
      <c r="F56" s="30"/>
      <c r="G56" s="30">
        <v>15</v>
      </c>
      <c r="H56" s="3">
        <f t="shared" si="0"/>
        <v>225</v>
      </c>
    </row>
    <row r="57" s="18" customFormat="1" ht="30" customHeight="1" spans="1:8">
      <c r="A57" s="1">
        <v>137</v>
      </c>
      <c r="B57" s="29" t="s">
        <v>9</v>
      </c>
      <c r="C57" s="30" t="s">
        <v>117</v>
      </c>
      <c r="D57" s="30" t="s">
        <v>116</v>
      </c>
      <c r="E57" s="30">
        <v>15</v>
      </c>
      <c r="F57" s="30"/>
      <c r="G57" s="30">
        <v>30</v>
      </c>
      <c r="H57" s="3">
        <f t="shared" si="0"/>
        <v>450</v>
      </c>
    </row>
    <row r="58" s="18" customFormat="1" ht="30" customHeight="1" spans="1:8">
      <c r="A58" s="1">
        <v>7</v>
      </c>
      <c r="B58" s="29" t="s">
        <v>9</v>
      </c>
      <c r="C58" s="30" t="s">
        <v>118</v>
      </c>
      <c r="D58" s="30" t="s">
        <v>119</v>
      </c>
      <c r="E58" s="30">
        <v>1</v>
      </c>
      <c r="F58" s="30"/>
      <c r="G58" s="30">
        <v>520</v>
      </c>
      <c r="H58" s="3">
        <f t="shared" si="0"/>
        <v>520</v>
      </c>
    </row>
    <row r="59" s="18" customFormat="1" ht="30" customHeight="1" spans="1:8">
      <c r="A59" s="1">
        <v>232</v>
      </c>
      <c r="B59" s="29" t="s">
        <v>9</v>
      </c>
      <c r="C59" s="30" t="s">
        <v>120</v>
      </c>
      <c r="D59" s="30" t="s">
        <v>121</v>
      </c>
      <c r="E59" s="30">
        <v>50</v>
      </c>
      <c r="F59" s="42" t="str">
        <f>_xlfn.DISPIMG("ID_FB443A9C1DBB4D579F1D4C12AAA59BFB",1)</f>
        <v>=DISPIMG("ID_FB443A9C1DBB4D579F1D4C12AAA59BFB",1)</v>
      </c>
      <c r="G59" s="30">
        <v>55</v>
      </c>
      <c r="H59" s="3">
        <f t="shared" si="0"/>
        <v>2750</v>
      </c>
    </row>
    <row r="60" s="18" customFormat="1" ht="30" customHeight="1" spans="1:8">
      <c r="A60" s="1">
        <v>207</v>
      </c>
      <c r="B60" s="29" t="s">
        <v>9</v>
      </c>
      <c r="C60" s="31" t="s">
        <v>122</v>
      </c>
      <c r="D60" s="36" t="s">
        <v>123</v>
      </c>
      <c r="E60" s="31">
        <v>10</v>
      </c>
      <c r="F60" s="30" t="s">
        <v>124</v>
      </c>
      <c r="G60" s="31">
        <v>20</v>
      </c>
      <c r="H60" s="3">
        <f t="shared" si="0"/>
        <v>200</v>
      </c>
    </row>
    <row r="61" s="18" customFormat="1" ht="30" customHeight="1" spans="1:8">
      <c r="A61" s="1">
        <v>204</v>
      </c>
      <c r="B61" s="29" t="s">
        <v>9</v>
      </c>
      <c r="C61" s="30" t="s">
        <v>125</v>
      </c>
      <c r="D61" s="30" t="s">
        <v>126</v>
      </c>
      <c r="E61" s="30">
        <v>15</v>
      </c>
      <c r="F61" s="43" t="str">
        <f>_xlfn.DISPIMG("ID_F6DB9342286E4445BD2246871C466F59",1)</f>
        <v>=DISPIMG("ID_F6DB9342286E4445BD2246871C466F59",1)</v>
      </c>
      <c r="G61" s="30">
        <v>45</v>
      </c>
      <c r="H61" s="3">
        <f t="shared" si="0"/>
        <v>675</v>
      </c>
    </row>
    <row r="62" s="18" customFormat="1" ht="30" customHeight="1" spans="1:8">
      <c r="A62" s="1">
        <v>15</v>
      </c>
      <c r="B62" s="44" t="s">
        <v>127</v>
      </c>
      <c r="C62" s="45" t="s">
        <v>128</v>
      </c>
      <c r="D62" s="46" t="s">
        <v>40</v>
      </c>
      <c r="E62" s="46">
        <v>15</v>
      </c>
      <c r="F62" s="44" t="s">
        <v>24</v>
      </c>
      <c r="G62" s="46">
        <v>2.5</v>
      </c>
      <c r="H62" s="3">
        <f t="shared" ref="H62:H80" si="1">E62*G62</f>
        <v>37.5</v>
      </c>
    </row>
    <row r="63" s="18" customFormat="1" ht="30" customHeight="1" spans="1:8">
      <c r="A63" s="1">
        <v>16</v>
      </c>
      <c r="B63" s="44" t="s">
        <v>127</v>
      </c>
      <c r="C63" s="47" t="s">
        <v>129</v>
      </c>
      <c r="D63" s="46"/>
      <c r="E63" s="46">
        <v>2</v>
      </c>
      <c r="F63" s="48" t="s">
        <v>130</v>
      </c>
      <c r="G63" s="46">
        <v>168</v>
      </c>
      <c r="H63" s="3">
        <f t="shared" si="1"/>
        <v>336</v>
      </c>
    </row>
    <row r="64" s="18" customFormat="1" ht="30" customHeight="1" spans="1:8">
      <c r="A64" s="1">
        <v>26</v>
      </c>
      <c r="B64" s="44" t="s">
        <v>127</v>
      </c>
      <c r="C64" s="47" t="s">
        <v>131</v>
      </c>
      <c r="D64" s="46" t="s">
        <v>40</v>
      </c>
      <c r="E64" s="46">
        <v>15</v>
      </c>
      <c r="F64" s="44" t="s">
        <v>24</v>
      </c>
      <c r="G64" s="46">
        <v>2.5</v>
      </c>
      <c r="H64" s="3">
        <f t="shared" si="1"/>
        <v>37.5</v>
      </c>
    </row>
    <row r="65" s="18" customFormat="1" ht="30" customHeight="1" spans="1:8">
      <c r="A65" s="1">
        <v>32</v>
      </c>
      <c r="B65" s="44" t="s">
        <v>127</v>
      </c>
      <c r="C65" s="47" t="s">
        <v>132</v>
      </c>
      <c r="D65" s="49" t="s">
        <v>35</v>
      </c>
      <c r="E65" s="49">
        <v>10</v>
      </c>
      <c r="F65" s="49" t="s">
        <v>133</v>
      </c>
      <c r="G65" s="49">
        <v>35</v>
      </c>
      <c r="H65" s="3">
        <f t="shared" si="1"/>
        <v>350</v>
      </c>
    </row>
    <row r="66" s="18" customFormat="1" ht="30" customHeight="1" spans="1:8">
      <c r="A66" s="1">
        <v>35</v>
      </c>
      <c r="B66" s="44" t="s">
        <v>127</v>
      </c>
      <c r="C66" s="47" t="s">
        <v>134</v>
      </c>
      <c r="D66" s="50" t="s">
        <v>135</v>
      </c>
      <c r="E66" s="50">
        <v>1</v>
      </c>
      <c r="F66" s="50"/>
      <c r="G66" s="50">
        <v>35</v>
      </c>
      <c r="H66" s="3">
        <f t="shared" si="1"/>
        <v>35</v>
      </c>
    </row>
    <row r="67" s="18" customFormat="1" ht="30" customHeight="1" spans="1:8">
      <c r="A67" s="1">
        <v>36</v>
      </c>
      <c r="B67" s="44" t="s">
        <v>127</v>
      </c>
      <c r="C67" s="47" t="s">
        <v>134</v>
      </c>
      <c r="D67" s="46" t="s">
        <v>136</v>
      </c>
      <c r="E67" s="46">
        <v>20</v>
      </c>
      <c r="F67" s="44" t="s">
        <v>96</v>
      </c>
      <c r="G67" s="46">
        <v>3.5</v>
      </c>
      <c r="H67" s="3">
        <f t="shared" si="1"/>
        <v>70</v>
      </c>
    </row>
    <row r="68" s="19" customFormat="1" ht="30" customHeight="1" spans="1:8">
      <c r="A68" s="1">
        <v>41</v>
      </c>
      <c r="B68" s="44" t="s">
        <v>127</v>
      </c>
      <c r="C68" s="47" t="s">
        <v>137</v>
      </c>
      <c r="D68" s="46"/>
      <c r="E68" s="46">
        <v>3</v>
      </c>
      <c r="F68" s="48"/>
      <c r="G68" s="46">
        <v>168</v>
      </c>
      <c r="H68" s="3">
        <f t="shared" si="1"/>
        <v>504</v>
      </c>
    </row>
    <row r="69" s="18" customFormat="1" ht="30" customHeight="1" spans="1:8">
      <c r="A69" s="1">
        <v>193</v>
      </c>
      <c r="B69" s="44" t="s">
        <v>127</v>
      </c>
      <c r="C69" s="50" t="s">
        <v>138</v>
      </c>
      <c r="D69" s="46"/>
      <c r="E69" s="46">
        <v>2</v>
      </c>
      <c r="F69" s="46" t="s">
        <v>82</v>
      </c>
      <c r="G69" s="46">
        <v>20</v>
      </c>
      <c r="H69" s="3">
        <f t="shared" si="1"/>
        <v>40</v>
      </c>
    </row>
    <row r="70" s="18" customFormat="1" ht="30" customHeight="1" spans="1:8">
      <c r="A70" s="1">
        <v>194</v>
      </c>
      <c r="B70" s="44" t="s">
        <v>127</v>
      </c>
      <c r="C70" s="50" t="s">
        <v>139</v>
      </c>
      <c r="D70" s="46"/>
      <c r="E70" s="46">
        <v>2</v>
      </c>
      <c r="F70" s="46" t="s">
        <v>82</v>
      </c>
      <c r="G70" s="46">
        <v>15</v>
      </c>
      <c r="H70" s="3">
        <f t="shared" si="1"/>
        <v>30</v>
      </c>
    </row>
    <row r="71" s="18" customFormat="1" ht="30" customHeight="1" spans="1:8">
      <c r="A71" s="1">
        <v>45</v>
      </c>
      <c r="B71" s="44" t="s">
        <v>127</v>
      </c>
      <c r="C71" s="45" t="s">
        <v>140</v>
      </c>
      <c r="D71" s="46" t="s">
        <v>141</v>
      </c>
      <c r="E71" s="46">
        <v>20</v>
      </c>
      <c r="F71" s="46" t="s">
        <v>49</v>
      </c>
      <c r="G71" s="46">
        <v>5</v>
      </c>
      <c r="H71" s="3">
        <f t="shared" si="1"/>
        <v>100</v>
      </c>
    </row>
    <row r="72" s="18" customFormat="1" ht="30" customHeight="1" spans="1:8">
      <c r="A72" s="1">
        <v>49</v>
      </c>
      <c r="B72" s="44" t="s">
        <v>127</v>
      </c>
      <c r="C72" s="47" t="s">
        <v>142</v>
      </c>
      <c r="D72" s="46" t="s">
        <v>143</v>
      </c>
      <c r="E72" s="46">
        <v>5</v>
      </c>
      <c r="F72" s="48"/>
      <c r="G72" s="46">
        <v>25</v>
      </c>
      <c r="H72" s="3">
        <f t="shared" si="1"/>
        <v>125</v>
      </c>
    </row>
    <row r="73" s="18" customFormat="1" ht="30" customHeight="1" spans="1:8">
      <c r="A73" s="1">
        <v>51</v>
      </c>
      <c r="B73" s="44" t="s">
        <v>127</v>
      </c>
      <c r="C73" s="47" t="s">
        <v>144</v>
      </c>
      <c r="D73" s="46"/>
      <c r="E73" s="46">
        <v>3</v>
      </c>
      <c r="F73" s="44" t="s">
        <v>49</v>
      </c>
      <c r="G73" s="46">
        <v>15</v>
      </c>
      <c r="H73" s="3">
        <f t="shared" si="1"/>
        <v>45</v>
      </c>
    </row>
    <row r="74" s="18" customFormat="1" ht="30" customHeight="1" spans="1:8">
      <c r="A74" s="1">
        <v>68</v>
      </c>
      <c r="B74" s="44" t="s">
        <v>127</v>
      </c>
      <c r="C74" s="47" t="s">
        <v>80</v>
      </c>
      <c r="D74" s="50" t="s">
        <v>145</v>
      </c>
      <c r="E74" s="50">
        <v>10</v>
      </c>
      <c r="F74" s="36" t="s">
        <v>58</v>
      </c>
      <c r="G74" s="50">
        <v>55</v>
      </c>
      <c r="H74" s="3">
        <f t="shared" si="1"/>
        <v>550</v>
      </c>
    </row>
    <row r="75" s="19" customFormat="1" ht="30" customHeight="1" spans="1:8">
      <c r="A75" s="1">
        <v>69</v>
      </c>
      <c r="B75" s="44" t="s">
        <v>127</v>
      </c>
      <c r="C75" s="47" t="s">
        <v>80</v>
      </c>
      <c r="D75" s="50" t="s">
        <v>146</v>
      </c>
      <c r="E75" s="50">
        <v>10</v>
      </c>
      <c r="F75" s="36" t="s">
        <v>58</v>
      </c>
      <c r="G75" s="50">
        <v>52</v>
      </c>
      <c r="H75" s="3">
        <f t="shared" si="1"/>
        <v>520</v>
      </c>
    </row>
    <row r="76" s="19" customFormat="1" ht="30" customHeight="1" spans="1:8">
      <c r="A76" s="1">
        <v>71</v>
      </c>
      <c r="B76" s="44" t="s">
        <v>127</v>
      </c>
      <c r="C76" s="47" t="s">
        <v>81</v>
      </c>
      <c r="D76" s="50" t="s">
        <v>147</v>
      </c>
      <c r="E76" s="50">
        <v>1</v>
      </c>
      <c r="F76" s="36" t="s">
        <v>58</v>
      </c>
      <c r="G76" s="50">
        <v>30</v>
      </c>
      <c r="H76" s="3">
        <f t="shared" si="1"/>
        <v>30</v>
      </c>
    </row>
    <row r="77" s="19" customFormat="1" ht="30" customHeight="1" spans="1:8">
      <c r="A77" s="1">
        <v>73</v>
      </c>
      <c r="B77" s="44" t="s">
        <v>127</v>
      </c>
      <c r="C77" s="47" t="s">
        <v>148</v>
      </c>
      <c r="D77" s="50" t="s">
        <v>130</v>
      </c>
      <c r="E77" s="50">
        <v>8</v>
      </c>
      <c r="F77" s="36" t="s">
        <v>58</v>
      </c>
      <c r="G77" s="50">
        <v>6</v>
      </c>
      <c r="H77" s="3">
        <f t="shared" si="1"/>
        <v>48</v>
      </c>
    </row>
    <row r="78" s="19" customFormat="1" ht="30" customHeight="1" spans="1:8">
      <c r="A78" s="1">
        <v>99</v>
      </c>
      <c r="B78" s="44" t="s">
        <v>127</v>
      </c>
      <c r="C78" s="47" t="s">
        <v>149</v>
      </c>
      <c r="D78" s="46" t="s">
        <v>150</v>
      </c>
      <c r="E78" s="46">
        <v>10</v>
      </c>
      <c r="F78" s="46" t="s">
        <v>96</v>
      </c>
      <c r="G78" s="46">
        <v>5</v>
      </c>
      <c r="H78" s="3">
        <f t="shared" si="1"/>
        <v>50</v>
      </c>
    </row>
    <row r="79" s="19" customFormat="1" ht="30" customHeight="1" spans="1:8">
      <c r="A79" s="1">
        <v>100</v>
      </c>
      <c r="B79" s="44" t="s">
        <v>127</v>
      </c>
      <c r="C79" s="47" t="s">
        <v>149</v>
      </c>
      <c r="D79" s="46" t="s">
        <v>151</v>
      </c>
      <c r="E79" s="46">
        <v>5</v>
      </c>
      <c r="F79" s="46" t="s">
        <v>58</v>
      </c>
      <c r="G79" s="51">
        <v>30</v>
      </c>
      <c r="H79" s="3">
        <f t="shared" si="1"/>
        <v>150</v>
      </c>
    </row>
    <row r="80" s="18" customFormat="1" ht="30" customHeight="1" spans="1:8">
      <c r="A80" s="1">
        <v>103</v>
      </c>
      <c r="B80" s="44" t="s">
        <v>127</v>
      </c>
      <c r="C80" s="47" t="s">
        <v>152</v>
      </c>
      <c r="D80" s="46" t="s">
        <v>153</v>
      </c>
      <c r="E80" s="46">
        <v>30</v>
      </c>
      <c r="F80" s="46" t="s">
        <v>96</v>
      </c>
      <c r="G80" s="51">
        <v>5</v>
      </c>
      <c r="H80" s="3">
        <f t="shared" si="1"/>
        <v>150</v>
      </c>
    </row>
    <row r="81" s="18" customFormat="1" ht="30" customHeight="1" spans="1:8">
      <c r="A81" s="1">
        <v>222</v>
      </c>
      <c r="B81" s="2" t="s">
        <v>154</v>
      </c>
      <c r="C81" s="52" t="s">
        <v>20</v>
      </c>
      <c r="D81" s="53" t="s">
        <v>21</v>
      </c>
      <c r="E81" s="3">
        <v>2</v>
      </c>
      <c r="F81" s="1"/>
      <c r="G81" s="3">
        <v>35</v>
      </c>
      <c r="H81" s="3">
        <f>G81*E81</f>
        <v>70</v>
      </c>
    </row>
    <row r="82" s="18" customFormat="1" ht="30" customHeight="1" spans="1:8">
      <c r="A82" s="1">
        <v>175</v>
      </c>
      <c r="B82" s="2" t="s">
        <v>154</v>
      </c>
      <c r="C82" s="3" t="s">
        <v>155</v>
      </c>
      <c r="D82" s="3" t="s">
        <v>156</v>
      </c>
      <c r="E82" s="3">
        <v>4</v>
      </c>
      <c r="F82" s="3" t="s">
        <v>157</v>
      </c>
      <c r="G82" s="3">
        <v>20</v>
      </c>
      <c r="H82" s="3">
        <f>G82*E82</f>
        <v>80</v>
      </c>
    </row>
    <row r="83" s="18" customFormat="1" ht="30" customHeight="1" spans="1:8">
      <c r="A83" s="1">
        <v>245</v>
      </c>
      <c r="B83" s="54" t="s">
        <v>154</v>
      </c>
      <c r="C83" s="3" t="s">
        <v>158</v>
      </c>
      <c r="D83" s="3"/>
      <c r="E83" s="3">
        <v>4</v>
      </c>
      <c r="F83" s="53" t="str">
        <f>_xlfn.DISPIMG("ID_3E310CE25D49454AA694316DFE0B4803",1)</f>
        <v>=DISPIMG("ID_3E310CE25D49454AA694316DFE0B4803",1)</v>
      </c>
      <c r="G83" s="3">
        <v>20</v>
      </c>
      <c r="H83" s="3">
        <f>G83*E83</f>
        <v>80</v>
      </c>
    </row>
    <row r="84" s="18" customFormat="1" ht="30" customHeight="1" spans="1:8">
      <c r="A84" s="1">
        <v>236</v>
      </c>
      <c r="B84" s="2" t="s">
        <v>154</v>
      </c>
      <c r="C84" s="3" t="s">
        <v>159</v>
      </c>
      <c r="D84" s="3" t="s">
        <v>160</v>
      </c>
      <c r="E84" s="3">
        <v>2</v>
      </c>
      <c r="F84" s="3" t="s">
        <v>161</v>
      </c>
      <c r="G84" s="3">
        <v>8</v>
      </c>
      <c r="H84" s="3">
        <f>G84*E84</f>
        <v>16</v>
      </c>
    </row>
    <row r="85" s="18" customFormat="1" ht="30" customHeight="1" spans="1:8">
      <c r="A85" s="1">
        <v>134</v>
      </c>
      <c r="B85" s="2" t="s">
        <v>154</v>
      </c>
      <c r="C85" s="3" t="s">
        <v>162</v>
      </c>
      <c r="D85" s="3" t="s">
        <v>163</v>
      </c>
      <c r="E85" s="3">
        <v>2</v>
      </c>
      <c r="F85" s="53" t="str">
        <f>_xlfn.DISPIMG("ID_285D0880AD2A4592B3E41B940EB1C684",1)</f>
        <v>=DISPIMG("ID_285D0880AD2A4592B3E41B940EB1C684",1)</v>
      </c>
      <c r="G85" s="3">
        <v>15</v>
      </c>
      <c r="H85" s="3">
        <f>G85*E85</f>
        <v>30</v>
      </c>
    </row>
    <row r="86" s="18" customFormat="1" ht="30" customHeight="1" spans="1:8">
      <c r="A86" s="1">
        <v>118</v>
      </c>
      <c r="B86" s="2" t="s">
        <v>154</v>
      </c>
      <c r="C86" s="3" t="s">
        <v>164</v>
      </c>
      <c r="D86" s="3" t="s">
        <v>160</v>
      </c>
      <c r="E86" s="3">
        <v>3</v>
      </c>
      <c r="F86" s="3" t="s">
        <v>161</v>
      </c>
      <c r="G86" s="55">
        <v>15</v>
      </c>
      <c r="H86" s="3">
        <f>G141*E86</f>
        <v>45</v>
      </c>
    </row>
    <row r="87" s="18" customFormat="1" ht="30" customHeight="1" spans="1:8">
      <c r="A87" s="1">
        <v>167</v>
      </c>
      <c r="B87" s="2" t="s">
        <v>154</v>
      </c>
      <c r="C87" s="3" t="s">
        <v>165</v>
      </c>
      <c r="D87" s="3" t="s">
        <v>166</v>
      </c>
      <c r="E87" s="3">
        <v>10</v>
      </c>
      <c r="F87" s="53" t="str">
        <f>_xlfn.DISPIMG("ID_69DF5FC3208B486F97B551383E5BFEE2",1)</f>
        <v>=DISPIMG("ID_69DF5FC3208B486F97B551383E5BFEE2",1)</v>
      </c>
      <c r="G87" s="3">
        <v>15</v>
      </c>
      <c r="H87" s="3">
        <f t="shared" ref="H87:H103" si="2">G87*E87</f>
        <v>150</v>
      </c>
    </row>
    <row r="88" s="18" customFormat="1" ht="30" customHeight="1" spans="1:8">
      <c r="A88" s="1">
        <v>166</v>
      </c>
      <c r="B88" s="2" t="s">
        <v>154</v>
      </c>
      <c r="C88" s="3" t="s">
        <v>167</v>
      </c>
      <c r="D88" s="3" t="s">
        <v>168</v>
      </c>
      <c r="E88" s="3">
        <v>5</v>
      </c>
      <c r="F88" s="53" t="str">
        <f>_xlfn.DISPIMG("ID_B0B1215B6BB643ECB282A9E4A7EA1970",1)</f>
        <v>=DISPIMG("ID_B0B1215B6BB643ECB282A9E4A7EA1970",1)</v>
      </c>
      <c r="G88" s="3">
        <v>5</v>
      </c>
      <c r="H88" s="3">
        <f t="shared" si="2"/>
        <v>25</v>
      </c>
    </row>
    <row r="89" s="18" customFormat="1" ht="30" customHeight="1" spans="1:8">
      <c r="A89" s="1">
        <v>117</v>
      </c>
      <c r="B89" s="2" t="s">
        <v>154</v>
      </c>
      <c r="C89" s="3" t="s">
        <v>169</v>
      </c>
      <c r="D89" s="3" t="s">
        <v>58</v>
      </c>
      <c r="E89" s="3">
        <v>1</v>
      </c>
      <c r="F89" s="3" t="s">
        <v>170</v>
      </c>
      <c r="G89" s="3">
        <v>25</v>
      </c>
      <c r="H89" s="3">
        <f t="shared" si="2"/>
        <v>25</v>
      </c>
    </row>
    <row r="90" s="19" customFormat="1" ht="30" customHeight="1" spans="1:8">
      <c r="A90" s="1">
        <v>163</v>
      </c>
      <c r="B90" s="2" t="s">
        <v>154</v>
      </c>
      <c r="C90" s="53" t="s">
        <v>54</v>
      </c>
      <c r="D90" s="53"/>
      <c r="E90" s="3">
        <v>1</v>
      </c>
      <c r="F90" s="53" t="str">
        <f>_xlfn.DISPIMG("ID_F80E3A5BAC1A4A479AFE96B30AFA8AAF",1)</f>
        <v>=DISPIMG("ID_F80E3A5BAC1A4A479AFE96B30AFA8AAF",1)</v>
      </c>
      <c r="G90" s="53">
        <v>35</v>
      </c>
      <c r="H90" s="3">
        <f t="shared" si="2"/>
        <v>35</v>
      </c>
    </row>
    <row r="91" s="18" customFormat="1" ht="30" customHeight="1" spans="1:8">
      <c r="A91" s="1">
        <v>125</v>
      </c>
      <c r="B91" s="2" t="s">
        <v>154</v>
      </c>
      <c r="C91" s="3" t="s">
        <v>171</v>
      </c>
      <c r="D91" s="3" t="s">
        <v>172</v>
      </c>
      <c r="E91" s="3">
        <v>30</v>
      </c>
      <c r="F91" s="3" t="s">
        <v>173</v>
      </c>
      <c r="G91" s="3">
        <v>4</v>
      </c>
      <c r="H91" s="3">
        <f t="shared" si="2"/>
        <v>120</v>
      </c>
    </row>
    <row r="92" s="19" customFormat="1" ht="30" customHeight="1" spans="1:8">
      <c r="A92" s="1">
        <v>1</v>
      </c>
      <c r="B92" s="2" t="s">
        <v>154</v>
      </c>
      <c r="C92" s="3" t="s">
        <v>174</v>
      </c>
      <c r="D92" s="53" t="s">
        <v>82</v>
      </c>
      <c r="E92" s="3">
        <v>4</v>
      </c>
      <c r="F92" s="3" t="s">
        <v>175</v>
      </c>
      <c r="G92" s="3">
        <v>30</v>
      </c>
      <c r="H92" s="3">
        <f t="shared" si="2"/>
        <v>120</v>
      </c>
    </row>
    <row r="93" s="18" customFormat="1" ht="30" customHeight="1" spans="1:8">
      <c r="A93" s="1">
        <v>111</v>
      </c>
      <c r="B93" s="2" t="s">
        <v>154</v>
      </c>
      <c r="C93" s="3" t="s">
        <v>93</v>
      </c>
      <c r="D93" s="3" t="s">
        <v>96</v>
      </c>
      <c r="E93" s="3">
        <v>20</v>
      </c>
      <c r="F93" s="31" t="s">
        <v>94</v>
      </c>
      <c r="G93" s="3">
        <v>30</v>
      </c>
      <c r="H93" s="3">
        <f t="shared" si="2"/>
        <v>600</v>
      </c>
    </row>
    <row r="94" s="18" customFormat="1" ht="30" customHeight="1" spans="1:8">
      <c r="A94" s="1">
        <v>85</v>
      </c>
      <c r="B94" s="2" t="s">
        <v>154</v>
      </c>
      <c r="C94" s="3" t="s">
        <v>176</v>
      </c>
      <c r="D94" s="3" t="s">
        <v>53</v>
      </c>
      <c r="E94" s="3">
        <v>2</v>
      </c>
      <c r="F94" s="3" t="s">
        <v>177</v>
      </c>
      <c r="G94" s="3">
        <v>10</v>
      </c>
      <c r="H94" s="3">
        <f t="shared" si="2"/>
        <v>20</v>
      </c>
    </row>
    <row r="95" s="18" customFormat="1" ht="30" customHeight="1" spans="1:8">
      <c r="A95" s="1">
        <v>19</v>
      </c>
      <c r="B95" s="2" t="s">
        <v>154</v>
      </c>
      <c r="C95" s="3" t="s">
        <v>149</v>
      </c>
      <c r="D95" s="3" t="s">
        <v>178</v>
      </c>
      <c r="E95" s="3">
        <v>10</v>
      </c>
      <c r="F95" s="3" t="s">
        <v>96</v>
      </c>
      <c r="G95" s="3">
        <v>5</v>
      </c>
      <c r="H95" s="3">
        <f t="shared" si="2"/>
        <v>50</v>
      </c>
    </row>
    <row r="96" s="18" customFormat="1" ht="30" customHeight="1" spans="1:8">
      <c r="A96" s="1">
        <v>126</v>
      </c>
      <c r="B96" s="2" t="s">
        <v>154</v>
      </c>
      <c r="C96" s="3" t="s">
        <v>149</v>
      </c>
      <c r="D96" s="3" t="s">
        <v>151</v>
      </c>
      <c r="E96" s="3">
        <v>1</v>
      </c>
      <c r="F96" s="3" t="s">
        <v>58</v>
      </c>
      <c r="G96" s="3">
        <v>30</v>
      </c>
      <c r="H96" s="3">
        <f t="shared" si="2"/>
        <v>30</v>
      </c>
    </row>
    <row r="97" s="18" customFormat="1" ht="30" customHeight="1" spans="1:8">
      <c r="A97" s="1">
        <v>176</v>
      </c>
      <c r="B97" s="2" t="s">
        <v>154</v>
      </c>
      <c r="C97" s="53" t="s">
        <v>179</v>
      </c>
      <c r="D97" s="53" t="s">
        <v>121</v>
      </c>
      <c r="E97" s="53">
        <v>20</v>
      </c>
      <c r="F97" s="53" t="str">
        <f>_xlfn.DISPIMG("ID_B99D5912CF7D4508800749D1C4E9CF37",1)</f>
        <v>=DISPIMG("ID_B99D5912CF7D4508800749D1C4E9CF37",1)</v>
      </c>
      <c r="G97" s="53">
        <v>35</v>
      </c>
      <c r="H97" s="3">
        <f t="shared" si="2"/>
        <v>700</v>
      </c>
    </row>
    <row r="98" s="18" customFormat="1" ht="30" customHeight="1" spans="1:8">
      <c r="A98" s="1">
        <v>173</v>
      </c>
      <c r="B98" s="54" t="s">
        <v>180</v>
      </c>
      <c r="C98" s="3" t="s">
        <v>181</v>
      </c>
      <c r="D98" s="3" t="s">
        <v>92</v>
      </c>
      <c r="E98" s="3">
        <v>10</v>
      </c>
      <c r="F98" s="3" t="s">
        <v>96</v>
      </c>
      <c r="G98" s="3">
        <v>1</v>
      </c>
      <c r="H98" s="3">
        <f t="shared" si="2"/>
        <v>10</v>
      </c>
    </row>
    <row r="99" s="18" customFormat="1" ht="30" customHeight="1" spans="1:8">
      <c r="A99" s="1">
        <v>147</v>
      </c>
      <c r="B99" s="54" t="s">
        <v>180</v>
      </c>
      <c r="C99" s="3" t="s">
        <v>80</v>
      </c>
      <c r="D99" s="3" t="s">
        <v>58</v>
      </c>
      <c r="E99" s="3">
        <v>2</v>
      </c>
      <c r="F99" s="3" t="s">
        <v>145</v>
      </c>
      <c r="G99" s="3">
        <v>65</v>
      </c>
      <c r="H99" s="3">
        <f t="shared" si="2"/>
        <v>130</v>
      </c>
    </row>
    <row r="100" s="18" customFormat="1" ht="30" customHeight="1" spans="1:8">
      <c r="A100" s="1">
        <v>148</v>
      </c>
      <c r="B100" s="54" t="s">
        <v>180</v>
      </c>
      <c r="C100" s="3" t="s">
        <v>80</v>
      </c>
      <c r="D100" s="3" t="s">
        <v>58</v>
      </c>
      <c r="E100" s="3">
        <v>2</v>
      </c>
      <c r="F100" s="3" t="s">
        <v>182</v>
      </c>
      <c r="G100" s="3">
        <v>60</v>
      </c>
      <c r="H100" s="3">
        <f t="shared" si="2"/>
        <v>120</v>
      </c>
    </row>
    <row r="101" s="18" customFormat="1" ht="30" customHeight="1" spans="1:8">
      <c r="A101" s="1">
        <v>2</v>
      </c>
      <c r="B101" s="54" t="s">
        <v>180</v>
      </c>
      <c r="C101" s="3" t="s">
        <v>148</v>
      </c>
      <c r="D101" s="3" t="s">
        <v>58</v>
      </c>
      <c r="E101" s="3">
        <v>2</v>
      </c>
      <c r="F101" s="3" t="s">
        <v>183</v>
      </c>
      <c r="G101" s="3">
        <v>6.9</v>
      </c>
      <c r="H101" s="3">
        <f t="shared" si="2"/>
        <v>13.8</v>
      </c>
    </row>
    <row r="102" s="18" customFormat="1" ht="30" customHeight="1" spans="1:8">
      <c r="A102" s="1">
        <v>99</v>
      </c>
      <c r="B102" s="2" t="s">
        <v>184</v>
      </c>
      <c r="C102" s="3" t="s">
        <v>185</v>
      </c>
      <c r="D102" s="3" t="s">
        <v>82</v>
      </c>
      <c r="E102" s="3">
        <v>10</v>
      </c>
      <c r="F102" s="3" t="str">
        <f>_xlfn.DISPIMG("ID_95A69EAA610644929C7A2EDFE5F2E29F",1)</f>
        <v>=DISPIMG("ID_95A69EAA610644929C7A2EDFE5F2E29F",1)</v>
      </c>
      <c r="G102" s="3">
        <v>10</v>
      </c>
      <c r="H102" s="3">
        <f t="shared" si="2"/>
        <v>100</v>
      </c>
    </row>
    <row r="103" s="18" customFormat="1" ht="30" customHeight="1" spans="1:8">
      <c r="A103" s="1">
        <v>205</v>
      </c>
      <c r="B103" s="2" t="s">
        <v>184</v>
      </c>
      <c r="C103" s="3" t="s">
        <v>186</v>
      </c>
      <c r="D103" s="3" t="s">
        <v>82</v>
      </c>
      <c r="E103" s="3">
        <v>10</v>
      </c>
      <c r="F103" s="3" t="s">
        <v>187</v>
      </c>
      <c r="G103" s="3">
        <v>3</v>
      </c>
      <c r="H103" s="3">
        <f t="shared" si="2"/>
        <v>30</v>
      </c>
    </row>
    <row r="104" s="18" customFormat="1" ht="30" customHeight="1" spans="1:8">
      <c r="A104" s="1">
        <v>88</v>
      </c>
      <c r="B104" s="46" t="s">
        <v>188</v>
      </c>
      <c r="C104" s="3" t="s">
        <v>189</v>
      </c>
      <c r="D104" s="3" t="s">
        <v>190</v>
      </c>
      <c r="E104" s="3">
        <v>1</v>
      </c>
      <c r="F104" s="3"/>
      <c r="G104" s="51">
        <v>30</v>
      </c>
      <c r="H104" s="3">
        <f t="shared" ref="H104:H161" si="3">E104*G104</f>
        <v>30</v>
      </c>
    </row>
    <row r="105" s="18" customFormat="1" ht="30" customHeight="1" spans="1:8">
      <c r="A105" s="1">
        <v>14</v>
      </c>
      <c r="B105" s="46" t="s">
        <v>188</v>
      </c>
      <c r="C105" s="3" t="s">
        <v>191</v>
      </c>
      <c r="D105" s="3" t="s">
        <v>192</v>
      </c>
      <c r="E105" s="3">
        <v>5</v>
      </c>
      <c r="F105" s="3" t="str">
        <f>_xlfn.DISPIMG("ID_324069B124094F69A899BA6CE09AFA39",1)</f>
        <v>=DISPIMG("ID_324069B124094F69A899BA6CE09AFA39",1)</v>
      </c>
      <c r="G105" s="51">
        <v>158</v>
      </c>
      <c r="H105" s="3">
        <f t="shared" si="3"/>
        <v>790</v>
      </c>
    </row>
    <row r="106" s="18" customFormat="1" ht="30" customHeight="1" spans="1:8">
      <c r="A106" s="1">
        <v>184</v>
      </c>
      <c r="B106" s="46" t="s">
        <v>188</v>
      </c>
      <c r="C106" s="55" t="s">
        <v>193</v>
      </c>
      <c r="D106" s="55" t="s">
        <v>194</v>
      </c>
      <c r="E106" s="55">
        <v>6</v>
      </c>
      <c r="F106" s="55"/>
      <c r="G106" s="35">
        <v>50</v>
      </c>
      <c r="H106" s="3">
        <f t="shared" si="3"/>
        <v>300</v>
      </c>
    </row>
    <row r="107" s="18" customFormat="1" ht="30" customHeight="1" spans="1:8">
      <c r="A107" s="1">
        <v>219</v>
      </c>
      <c r="B107" s="46" t="s">
        <v>188</v>
      </c>
      <c r="C107" s="3" t="s">
        <v>195</v>
      </c>
      <c r="D107" s="3" t="s">
        <v>196</v>
      </c>
      <c r="E107" s="3">
        <v>1</v>
      </c>
      <c r="F107" s="3" t="str">
        <f>_xlfn.DISPIMG("ID_E9BD3B23EC604329BB28C98C884206B7",1)</f>
        <v>=DISPIMG("ID_E9BD3B23EC604329BB28C98C884206B7",1)</v>
      </c>
      <c r="G107" s="3">
        <v>185</v>
      </c>
      <c r="H107" s="3">
        <f t="shared" si="3"/>
        <v>185</v>
      </c>
    </row>
    <row r="108" s="18" customFormat="1" ht="30" customHeight="1" spans="1:8">
      <c r="A108" s="1">
        <v>221</v>
      </c>
      <c r="B108" s="46" t="s">
        <v>188</v>
      </c>
      <c r="C108" s="3" t="s">
        <v>197</v>
      </c>
      <c r="D108" s="3" t="s">
        <v>198</v>
      </c>
      <c r="E108" s="3">
        <v>1</v>
      </c>
      <c r="F108" s="3" t="str">
        <f>_xlfn.DISPIMG("ID_371730C6BC3C4F0DA172110A5F3271E2",1)</f>
        <v>=DISPIMG("ID_371730C6BC3C4F0DA172110A5F3271E2",1)</v>
      </c>
      <c r="G108" s="3">
        <v>20</v>
      </c>
      <c r="H108" s="3">
        <f t="shared" si="3"/>
        <v>20</v>
      </c>
    </row>
    <row r="109" s="18" customFormat="1" ht="30" customHeight="1" spans="1:8">
      <c r="A109" s="1">
        <v>191</v>
      </c>
      <c r="B109" s="46" t="s">
        <v>188</v>
      </c>
      <c r="C109" s="53" t="s">
        <v>199</v>
      </c>
      <c r="D109" s="3"/>
      <c r="E109" s="3">
        <v>10</v>
      </c>
      <c r="F109" s="3" t="str">
        <f>_xlfn.DISPIMG("ID_CA5E527FB3DB4F9E860CA23E1E97479F",1)</f>
        <v>=DISPIMG("ID_CA5E527FB3DB4F9E860CA23E1E97479F",1)</v>
      </c>
      <c r="G109" s="3">
        <v>1</v>
      </c>
      <c r="H109" s="3">
        <f t="shared" si="3"/>
        <v>10</v>
      </c>
    </row>
    <row r="110" s="18" customFormat="1" ht="30" customHeight="1" spans="1:8">
      <c r="A110" s="1">
        <v>157</v>
      </c>
      <c r="B110" s="46" t="s">
        <v>188</v>
      </c>
      <c r="C110" s="3" t="s">
        <v>200</v>
      </c>
      <c r="D110" s="3" t="s">
        <v>201</v>
      </c>
      <c r="E110" s="3">
        <v>1</v>
      </c>
      <c r="F110" s="3" t="str">
        <f>_xlfn.DISPIMG("ID_FB8E751368E34751812672B710B9BC20",1)</f>
        <v>=DISPIMG("ID_FB8E751368E34751812672B710B9BC20",1)</v>
      </c>
      <c r="G110" s="3">
        <v>25</v>
      </c>
      <c r="H110" s="3">
        <f t="shared" si="3"/>
        <v>25</v>
      </c>
    </row>
    <row r="111" s="18" customFormat="1" ht="30" customHeight="1" spans="1:8">
      <c r="A111" s="1">
        <v>189</v>
      </c>
      <c r="B111" s="46" t="s">
        <v>188</v>
      </c>
      <c r="C111" s="3" t="s">
        <v>202</v>
      </c>
      <c r="D111" s="3" t="s">
        <v>203</v>
      </c>
      <c r="E111" s="3">
        <v>1</v>
      </c>
      <c r="F111" s="3" t="str">
        <f>_xlfn.DISPIMG("ID_6078DB186C0A4D0BBF8BA81BB19AC98D",1)</f>
        <v>=DISPIMG("ID_6078DB186C0A4D0BBF8BA81BB19AC98D",1)</v>
      </c>
      <c r="G111" s="3">
        <v>35</v>
      </c>
      <c r="H111" s="3">
        <f t="shared" si="3"/>
        <v>35</v>
      </c>
    </row>
    <row r="112" s="18" customFormat="1" ht="30" customHeight="1" spans="1:8">
      <c r="A112" s="1">
        <v>158</v>
      </c>
      <c r="B112" s="46" t="s">
        <v>188</v>
      </c>
      <c r="C112" s="3" t="s">
        <v>204</v>
      </c>
      <c r="D112" s="3" t="s">
        <v>205</v>
      </c>
      <c r="E112" s="3">
        <v>6</v>
      </c>
      <c r="F112" s="3"/>
      <c r="G112" s="3">
        <v>200</v>
      </c>
      <c r="H112" s="3">
        <f t="shared" si="3"/>
        <v>1200</v>
      </c>
    </row>
    <row r="113" s="18" customFormat="1" ht="30" customHeight="1" spans="1:8">
      <c r="A113" s="1">
        <v>197</v>
      </c>
      <c r="B113" s="46" t="s">
        <v>188</v>
      </c>
      <c r="C113" s="3" t="s">
        <v>206</v>
      </c>
      <c r="D113" s="3" t="s">
        <v>207</v>
      </c>
      <c r="E113" s="3">
        <v>4</v>
      </c>
      <c r="F113" s="3" t="str">
        <f>_xlfn.DISPIMG("ID_9BDD87DC4715463EB2224B2279BC94C2",1)</f>
        <v>=DISPIMG("ID_9BDD87DC4715463EB2224B2279BC94C2",1)</v>
      </c>
      <c r="G113" s="3">
        <v>18</v>
      </c>
      <c r="H113" s="3">
        <f t="shared" si="3"/>
        <v>72</v>
      </c>
    </row>
    <row r="114" s="18" customFormat="1" ht="30" customHeight="1" spans="1:8">
      <c r="A114" s="1">
        <v>195</v>
      </c>
      <c r="B114" s="46" t="s">
        <v>188</v>
      </c>
      <c r="C114" s="3" t="s">
        <v>208</v>
      </c>
      <c r="D114" s="3" t="s">
        <v>84</v>
      </c>
      <c r="E114" s="3">
        <v>1</v>
      </c>
      <c r="F114" s="3" t="str">
        <f>_xlfn.DISPIMG("ID_F2D2AB6697AA4DDD8F2F379318E7763E",1)</f>
        <v>=DISPIMG("ID_F2D2AB6697AA4DDD8F2F379318E7763E",1)</v>
      </c>
      <c r="G114" s="3">
        <v>250</v>
      </c>
      <c r="H114" s="3">
        <f t="shared" si="3"/>
        <v>250</v>
      </c>
    </row>
    <row r="115" s="18" customFormat="1" ht="30" customHeight="1" spans="1:8">
      <c r="A115" s="1">
        <v>192</v>
      </c>
      <c r="B115" s="46" t="s">
        <v>188</v>
      </c>
      <c r="C115" s="3" t="s">
        <v>209</v>
      </c>
      <c r="D115" s="3" t="s">
        <v>210</v>
      </c>
      <c r="E115" s="3">
        <v>2</v>
      </c>
      <c r="F115" s="3" t="str">
        <f>_xlfn.DISPIMG("ID_2078C907079647FD9423CE9F70D72386",1)</f>
        <v>=DISPIMG("ID_2078C907079647FD9423CE9F70D72386",1)</v>
      </c>
      <c r="G115" s="3">
        <v>30</v>
      </c>
      <c r="H115" s="3">
        <f t="shared" si="3"/>
        <v>60</v>
      </c>
    </row>
    <row r="116" s="18" customFormat="1" ht="30" customHeight="1" spans="1:8">
      <c r="A116" s="1">
        <v>193</v>
      </c>
      <c r="B116" s="46" t="s">
        <v>188</v>
      </c>
      <c r="C116" s="3" t="s">
        <v>211</v>
      </c>
      <c r="D116" s="3" t="s">
        <v>212</v>
      </c>
      <c r="E116" s="3">
        <v>5</v>
      </c>
      <c r="F116" s="3"/>
      <c r="G116" s="3">
        <v>25</v>
      </c>
      <c r="H116" s="3">
        <f t="shared" si="3"/>
        <v>125</v>
      </c>
    </row>
    <row r="117" s="18" customFormat="1" ht="30" customHeight="1" spans="1:8">
      <c r="A117" s="1">
        <v>196</v>
      </c>
      <c r="B117" s="46" t="s">
        <v>188</v>
      </c>
      <c r="C117" s="3" t="s">
        <v>213</v>
      </c>
      <c r="D117" s="3" t="s">
        <v>214</v>
      </c>
      <c r="E117" s="3">
        <v>4</v>
      </c>
      <c r="F117" s="53" t="str">
        <f>_xlfn.DISPIMG("ID_276D7C0E4CE6465BB917AE5D83B3B44A",1)</f>
        <v>=DISPIMG("ID_276D7C0E4CE6465BB917AE5D83B3B44A",1)</v>
      </c>
      <c r="G117" s="3">
        <v>20</v>
      </c>
      <c r="H117" s="3">
        <f t="shared" si="3"/>
        <v>80</v>
      </c>
    </row>
    <row r="118" s="18" customFormat="1" ht="30" customHeight="1" spans="1:8">
      <c r="A118" s="1">
        <v>186</v>
      </c>
      <c r="B118" s="46" t="s">
        <v>188</v>
      </c>
      <c r="C118" s="3" t="s">
        <v>215</v>
      </c>
      <c r="D118" s="3" t="s">
        <v>216</v>
      </c>
      <c r="E118" s="3">
        <v>2</v>
      </c>
      <c r="F118" s="3" t="str">
        <f>_xlfn.DISPIMG("ID_E45D4E7A697B44A69EAD29A0FF0E8E4B",1)</f>
        <v>=DISPIMG("ID_E45D4E7A697B44A69EAD29A0FF0E8E4B",1)</v>
      </c>
      <c r="G118" s="3">
        <v>30</v>
      </c>
      <c r="H118" s="3">
        <f t="shared" si="3"/>
        <v>60</v>
      </c>
    </row>
    <row r="119" s="18" customFormat="1" ht="30" customHeight="1" spans="1:8">
      <c r="A119" s="1">
        <v>225</v>
      </c>
      <c r="B119" s="46" t="s">
        <v>188</v>
      </c>
      <c r="C119" s="3" t="s">
        <v>217</v>
      </c>
      <c r="D119" s="3" t="s">
        <v>218</v>
      </c>
      <c r="E119" s="3">
        <v>2</v>
      </c>
      <c r="F119" s="3" t="str">
        <f>_xlfn.DISPIMG("ID_A2CA020CD1F54994B43625FF90F5EB11",1)</f>
        <v>=DISPIMG("ID_A2CA020CD1F54994B43625FF90F5EB11",1)</v>
      </c>
      <c r="G119" s="3">
        <v>65</v>
      </c>
      <c r="H119" s="3">
        <f t="shared" si="3"/>
        <v>130</v>
      </c>
    </row>
    <row r="120" s="18" customFormat="1" ht="30" customHeight="1" spans="1:8">
      <c r="A120" s="1">
        <v>24</v>
      </c>
      <c r="B120" s="46" t="s">
        <v>188</v>
      </c>
      <c r="C120" s="3" t="s">
        <v>219</v>
      </c>
      <c r="D120" s="3" t="s">
        <v>220</v>
      </c>
      <c r="E120" s="3">
        <v>4</v>
      </c>
      <c r="F120" s="3" t="str">
        <f>_xlfn.DISPIMG("ID_44CC0FDABC144FDC9340DD1732620F85",1)</f>
        <v>=DISPIMG("ID_44CC0FDABC144FDC9340DD1732620F85",1)</v>
      </c>
      <c r="G120" s="3">
        <v>20</v>
      </c>
      <c r="H120" s="3">
        <f t="shared" si="3"/>
        <v>80</v>
      </c>
    </row>
    <row r="121" s="18" customFormat="1" ht="30" customHeight="1" spans="1:8">
      <c r="A121" s="1">
        <v>145</v>
      </c>
      <c r="B121" s="46" t="s">
        <v>188</v>
      </c>
      <c r="C121" s="3" t="s">
        <v>221</v>
      </c>
      <c r="D121" s="3" t="s">
        <v>222</v>
      </c>
      <c r="E121" s="3">
        <v>2</v>
      </c>
      <c r="F121" s="3" t="str">
        <f>_xlfn.DISPIMG("ID_ACC7B5B49C15436385F9E612B7D645D8",1)</f>
        <v>=DISPIMG("ID_ACC7B5B49C15436385F9E612B7D645D8",1)</v>
      </c>
      <c r="G121" s="3">
        <v>350</v>
      </c>
      <c r="H121" s="3">
        <f t="shared" si="3"/>
        <v>700</v>
      </c>
    </row>
    <row r="122" s="18" customFormat="1" ht="30" customHeight="1" spans="1:8">
      <c r="A122" s="1">
        <v>198</v>
      </c>
      <c r="B122" s="46" t="s">
        <v>188</v>
      </c>
      <c r="C122" s="3" t="s">
        <v>223</v>
      </c>
      <c r="D122" s="3" t="s">
        <v>224</v>
      </c>
      <c r="E122" s="3">
        <v>8</v>
      </c>
      <c r="F122" s="3" t="str">
        <f>_xlfn.DISPIMG("ID_F3033D6F55F04B568867D45D7D0040B9",1)</f>
        <v>=DISPIMG("ID_F3033D6F55F04B568867D45D7D0040B9",1)</v>
      </c>
      <c r="G122" s="3">
        <v>45</v>
      </c>
      <c r="H122" s="3">
        <f t="shared" si="3"/>
        <v>360</v>
      </c>
    </row>
    <row r="123" s="18" customFormat="1" ht="30" customHeight="1" spans="1:8">
      <c r="A123" s="1">
        <v>187</v>
      </c>
      <c r="B123" s="46" t="s">
        <v>188</v>
      </c>
      <c r="C123" s="3" t="s">
        <v>225</v>
      </c>
      <c r="D123" s="3" t="s">
        <v>226</v>
      </c>
      <c r="E123" s="3">
        <v>4</v>
      </c>
      <c r="F123" s="56" t="str">
        <f>_xlfn.DISPIMG("ID_20471D456D804034993A852EE8C8E2F9",1)</f>
        <v>=DISPIMG("ID_20471D456D804034993A852EE8C8E2F9",1)</v>
      </c>
      <c r="G123" s="3">
        <v>50</v>
      </c>
      <c r="H123" s="3">
        <f t="shared" si="3"/>
        <v>200</v>
      </c>
    </row>
    <row r="124" s="18" customFormat="1" ht="30" customHeight="1" spans="1:8">
      <c r="A124" s="1">
        <v>188</v>
      </c>
      <c r="B124" s="46" t="s">
        <v>188</v>
      </c>
      <c r="C124" s="55" t="s">
        <v>227</v>
      </c>
      <c r="D124" s="55" t="s">
        <v>228</v>
      </c>
      <c r="E124" s="55">
        <v>2</v>
      </c>
      <c r="F124" s="55" t="str">
        <f>_xlfn.DISPIMG("ID_64A347D8D0FB4236B2DD8A1FB513EBC0",1)</f>
        <v>=DISPIMG("ID_64A347D8D0FB4236B2DD8A1FB513EBC0",1)</v>
      </c>
      <c r="G124" s="55">
        <v>245</v>
      </c>
      <c r="H124" s="3">
        <f t="shared" si="3"/>
        <v>490</v>
      </c>
    </row>
    <row r="125" s="18" customFormat="1" ht="30" customHeight="1" spans="1:8">
      <c r="A125" s="1">
        <v>224</v>
      </c>
      <c r="B125" s="46" t="s">
        <v>188</v>
      </c>
      <c r="C125" s="3" t="s">
        <v>229</v>
      </c>
      <c r="D125" s="3" t="s">
        <v>230</v>
      </c>
      <c r="E125" s="3">
        <v>4</v>
      </c>
      <c r="F125" s="3" t="str">
        <f>_xlfn.DISPIMG("ID_15D2DC3B7C1A498DA2467BEA404B6C96",1)</f>
        <v>=DISPIMG("ID_15D2DC3B7C1A498DA2467BEA404B6C96",1)</v>
      </c>
      <c r="G125" s="3">
        <v>20</v>
      </c>
      <c r="H125" s="3">
        <f t="shared" si="3"/>
        <v>80</v>
      </c>
    </row>
    <row r="126" s="18" customFormat="1" ht="30" customHeight="1" spans="1:8">
      <c r="A126" s="1">
        <v>131</v>
      </c>
      <c r="B126" s="46" t="s">
        <v>188</v>
      </c>
      <c r="C126" s="3" t="s">
        <v>231</v>
      </c>
      <c r="D126" s="3" t="s">
        <v>232</v>
      </c>
      <c r="E126" s="3">
        <v>4</v>
      </c>
      <c r="F126" s="3" t="str">
        <f>_xlfn.DISPIMG("ID_143767FFDBCF434FADD1555B7278F566",1)</f>
        <v>=DISPIMG("ID_143767FFDBCF434FADD1555B7278F566",1)</v>
      </c>
      <c r="G126" s="3">
        <v>30</v>
      </c>
      <c r="H126" s="3">
        <f t="shared" si="3"/>
        <v>120</v>
      </c>
    </row>
    <row r="127" s="18" customFormat="1" ht="30" customHeight="1" spans="1:8">
      <c r="A127" s="1">
        <v>133</v>
      </c>
      <c r="B127" s="46" t="s">
        <v>188</v>
      </c>
      <c r="C127" s="3" t="s">
        <v>233</v>
      </c>
      <c r="D127" s="3" t="s">
        <v>234</v>
      </c>
      <c r="E127" s="3">
        <v>4</v>
      </c>
      <c r="F127" s="3" t="str">
        <f>_xlfn.DISPIMG("ID_241C4D6BBA574AAD8B1363B4B2227C49",1)</f>
        <v>=DISPIMG("ID_241C4D6BBA574AAD8B1363B4B2227C49",1)</v>
      </c>
      <c r="G127" s="3">
        <v>15</v>
      </c>
      <c r="H127" s="3">
        <f t="shared" si="3"/>
        <v>60</v>
      </c>
    </row>
    <row r="128" s="18" customFormat="1" ht="30" customHeight="1" spans="1:8">
      <c r="A128" s="1">
        <v>21</v>
      </c>
      <c r="B128" s="46" t="s">
        <v>188</v>
      </c>
      <c r="C128" s="3" t="s">
        <v>235</v>
      </c>
      <c r="D128" s="3" t="s">
        <v>82</v>
      </c>
      <c r="E128" s="3">
        <v>6</v>
      </c>
      <c r="F128" s="3" t="str">
        <f>_xlfn.DISPIMG("ID_386E641715114BACA55A06830456C916",1)</f>
        <v>=DISPIMG("ID_386E641715114BACA55A06830456C916",1)</v>
      </c>
      <c r="G128" s="3">
        <v>30</v>
      </c>
      <c r="H128" s="3">
        <f t="shared" si="3"/>
        <v>180</v>
      </c>
    </row>
    <row r="129" s="18" customFormat="1" ht="30" customHeight="1" spans="1:8">
      <c r="A129" s="1">
        <v>156</v>
      </c>
      <c r="B129" s="46" t="s">
        <v>188</v>
      </c>
      <c r="C129" s="55" t="s">
        <v>236</v>
      </c>
      <c r="D129" s="55" t="s">
        <v>237</v>
      </c>
      <c r="E129" s="55">
        <v>2</v>
      </c>
      <c r="F129" s="55" t="str">
        <f>_xlfn.DISPIMG("ID_8D828E21DA4D4A7880563EF55069808D",1)</f>
        <v>=DISPIMG("ID_8D828E21DA4D4A7880563EF55069808D",1)</v>
      </c>
      <c r="G129" s="55">
        <v>80</v>
      </c>
      <c r="H129" s="3">
        <f t="shared" si="3"/>
        <v>160</v>
      </c>
    </row>
    <row r="130" s="18" customFormat="1" ht="30" customHeight="1" spans="1:8">
      <c r="A130" s="1">
        <v>20</v>
      </c>
      <c r="B130" s="46" t="s">
        <v>188</v>
      </c>
      <c r="C130" s="3" t="s">
        <v>238</v>
      </c>
      <c r="D130" s="3" t="s">
        <v>239</v>
      </c>
      <c r="E130" s="3">
        <v>2</v>
      </c>
      <c r="F130" s="3" t="str">
        <f>_xlfn.DISPIMG("ID_3C0F133F305242AE8C182B51311FC534",1)</f>
        <v>=DISPIMG("ID_3C0F133F305242AE8C182B51311FC534",1)</v>
      </c>
      <c r="G130" s="3">
        <v>50</v>
      </c>
      <c r="H130" s="3">
        <f t="shared" si="3"/>
        <v>100</v>
      </c>
    </row>
    <row r="131" s="18" customFormat="1" ht="30" customHeight="1" spans="1:8">
      <c r="A131" s="1">
        <v>226</v>
      </c>
      <c r="B131" s="46" t="s">
        <v>188</v>
      </c>
      <c r="C131" s="3" t="s">
        <v>240</v>
      </c>
      <c r="D131" s="3" t="s">
        <v>241</v>
      </c>
      <c r="E131" s="3">
        <v>5</v>
      </c>
      <c r="F131" s="3"/>
      <c r="G131" s="57">
        <v>30</v>
      </c>
      <c r="H131" s="3">
        <f t="shared" si="3"/>
        <v>150</v>
      </c>
    </row>
    <row r="132" s="18" customFormat="1" ht="30" customHeight="1" spans="1:8">
      <c r="A132" s="1">
        <v>146</v>
      </c>
      <c r="B132" s="46" t="s">
        <v>188</v>
      </c>
      <c r="C132" s="55" t="s">
        <v>242</v>
      </c>
      <c r="D132" s="55" t="s">
        <v>243</v>
      </c>
      <c r="E132" s="55">
        <v>2</v>
      </c>
      <c r="F132" s="55" t="str">
        <f>_xlfn.DISPIMG("ID_49602F304E324F259FC3B1FF4E93D587",1)</f>
        <v>=DISPIMG("ID_49602F304E324F259FC3B1FF4E93D587",1)</v>
      </c>
      <c r="G132" s="55">
        <v>50</v>
      </c>
      <c r="H132" s="3">
        <f t="shared" si="3"/>
        <v>100</v>
      </c>
    </row>
    <row r="133" s="18" customFormat="1" ht="30" customHeight="1" spans="1:8">
      <c r="A133" s="1">
        <v>114</v>
      </c>
      <c r="B133" s="46" t="s">
        <v>188</v>
      </c>
      <c r="C133" s="3" t="s">
        <v>244</v>
      </c>
      <c r="D133" s="3" t="s">
        <v>245</v>
      </c>
      <c r="E133" s="3">
        <v>6</v>
      </c>
      <c r="F133" s="55"/>
      <c r="G133" s="57">
        <v>10</v>
      </c>
      <c r="H133" s="3">
        <f t="shared" si="3"/>
        <v>60</v>
      </c>
    </row>
    <row r="134" s="18" customFormat="1" ht="30" customHeight="1" spans="1:8">
      <c r="A134" s="1">
        <v>181</v>
      </c>
      <c r="B134" s="46" t="s">
        <v>188</v>
      </c>
      <c r="C134" s="3" t="s">
        <v>246</v>
      </c>
      <c r="D134" s="3" t="s">
        <v>247</v>
      </c>
      <c r="E134" s="3">
        <v>1</v>
      </c>
      <c r="F134" s="3" t="str">
        <f>_xlfn.DISPIMG("ID_FF100EC2954E436C831B1B9510327B45",1)</f>
        <v>=DISPIMG("ID_FF100EC2954E436C831B1B9510327B45",1)</v>
      </c>
      <c r="G134" s="57">
        <v>200</v>
      </c>
      <c r="H134" s="3">
        <f t="shared" si="3"/>
        <v>200</v>
      </c>
    </row>
    <row r="135" s="18" customFormat="1" ht="30" customHeight="1" spans="1:8">
      <c r="A135" s="1">
        <v>159</v>
      </c>
      <c r="B135" s="46" t="s">
        <v>188</v>
      </c>
      <c r="C135" s="3" t="s">
        <v>248</v>
      </c>
      <c r="D135" s="3" t="s">
        <v>40</v>
      </c>
      <c r="E135" s="3">
        <v>1</v>
      </c>
      <c r="F135" s="3" t="str">
        <f>_xlfn.DISPIMG("ID_8F11E99EA34A498480548AE2D75E6E33",1)</f>
        <v>=DISPIMG("ID_8F11E99EA34A498480548AE2D75E6E33",1)</v>
      </c>
      <c r="G135" s="3">
        <v>6</v>
      </c>
      <c r="H135" s="3">
        <f t="shared" si="3"/>
        <v>6</v>
      </c>
    </row>
    <row r="136" s="20" customFormat="1" ht="30" customHeight="1" spans="1:8">
      <c r="A136" s="1">
        <v>238</v>
      </c>
      <c r="B136" s="46" t="s">
        <v>188</v>
      </c>
      <c r="C136" s="3" t="s">
        <v>249</v>
      </c>
      <c r="D136" s="3"/>
      <c r="E136" s="3">
        <v>4</v>
      </c>
      <c r="F136" s="3" t="str">
        <f>_xlfn.DISPIMG("ID_FD1397945C734803858366D4DADD6428",1)</f>
        <v>=DISPIMG("ID_FD1397945C734803858366D4DADD6428",1)</v>
      </c>
      <c r="G136" s="3">
        <v>45</v>
      </c>
      <c r="H136" s="3">
        <f t="shared" si="3"/>
        <v>180</v>
      </c>
    </row>
    <row r="137" s="20" customFormat="1" ht="30" customHeight="1" spans="1:8">
      <c r="A137" s="1">
        <v>28</v>
      </c>
      <c r="B137" s="46" t="s">
        <v>188</v>
      </c>
      <c r="C137" s="55" t="s">
        <v>250</v>
      </c>
      <c r="D137" s="3" t="s">
        <v>156</v>
      </c>
      <c r="E137" s="55">
        <v>5</v>
      </c>
      <c r="F137" s="55"/>
      <c r="G137" s="35">
        <v>60</v>
      </c>
      <c r="H137" s="3">
        <f t="shared" si="3"/>
        <v>300</v>
      </c>
    </row>
    <row r="138" s="20" customFormat="1" ht="30" customHeight="1" spans="1:8">
      <c r="A138" s="1">
        <v>230</v>
      </c>
      <c r="B138" s="46" t="s">
        <v>188</v>
      </c>
      <c r="C138" s="3" t="s">
        <v>251</v>
      </c>
      <c r="D138" s="3" t="s">
        <v>201</v>
      </c>
      <c r="E138" s="3">
        <v>2</v>
      </c>
      <c r="F138" s="3" t="str">
        <f>_xlfn.DISPIMG("ID_114F2431DC6A469E89783F17E89EE6CC",1)</f>
        <v>=DISPIMG("ID_114F2431DC6A469E89783F17E89EE6CC",1)</v>
      </c>
      <c r="G138" s="3">
        <v>50</v>
      </c>
      <c r="H138" s="3">
        <f t="shared" si="3"/>
        <v>100</v>
      </c>
    </row>
    <row r="139" s="20" customFormat="1" ht="30" customHeight="1" spans="1:8">
      <c r="A139" s="1">
        <v>231</v>
      </c>
      <c r="B139" s="46" t="s">
        <v>188</v>
      </c>
      <c r="C139" s="3" t="s">
        <v>252</v>
      </c>
      <c r="D139" s="3" t="s">
        <v>253</v>
      </c>
      <c r="E139" s="3">
        <v>2</v>
      </c>
      <c r="F139" s="3" t="str">
        <f>_xlfn.DISPIMG("ID_0D678EB593F845FCA6DF4927F66FF021",1)</f>
        <v>=DISPIMG("ID_0D678EB593F845FCA6DF4927F66FF021",1)</v>
      </c>
      <c r="G139" s="3">
        <v>70</v>
      </c>
      <c r="H139" s="3">
        <f t="shared" si="3"/>
        <v>140</v>
      </c>
    </row>
    <row r="140" s="20" customFormat="1" ht="30" customHeight="1" spans="1:8">
      <c r="A140" s="1">
        <v>162</v>
      </c>
      <c r="B140" s="46" t="s">
        <v>188</v>
      </c>
      <c r="C140" s="3" t="s">
        <v>254</v>
      </c>
      <c r="D140" s="3"/>
      <c r="E140" s="3">
        <v>5</v>
      </c>
      <c r="F140" s="3"/>
      <c r="G140" s="3">
        <v>2.5</v>
      </c>
      <c r="H140" s="3">
        <f t="shared" si="3"/>
        <v>12.5</v>
      </c>
    </row>
    <row r="141" s="20" customFormat="1" ht="30" customHeight="1" spans="1:8">
      <c r="A141" s="1">
        <v>212</v>
      </c>
      <c r="B141" s="46" t="s">
        <v>188</v>
      </c>
      <c r="C141" s="3" t="s">
        <v>255</v>
      </c>
      <c r="D141" s="3" t="s">
        <v>256</v>
      </c>
      <c r="E141" s="3">
        <v>10</v>
      </c>
      <c r="F141" s="3" t="str">
        <f>_xlfn.DISPIMG("ID_480F5EA155434B4EBED1EE3D8E4DF6FF",1)</f>
        <v>=DISPIMG("ID_480F5EA155434B4EBED1EE3D8E4DF6FF",1)</v>
      </c>
      <c r="G141" s="3">
        <v>15</v>
      </c>
      <c r="H141" s="3">
        <f t="shared" si="3"/>
        <v>150</v>
      </c>
    </row>
    <row r="142" s="20" customFormat="1" ht="30" customHeight="1" spans="1:8">
      <c r="A142" s="1">
        <v>86</v>
      </c>
      <c r="B142" s="46" t="s">
        <v>188</v>
      </c>
      <c r="C142" s="3" t="s">
        <v>257</v>
      </c>
      <c r="D142" s="3" t="s">
        <v>258</v>
      </c>
      <c r="E142" s="3">
        <v>2</v>
      </c>
      <c r="F142" s="3" t="str">
        <f>_xlfn.DISPIMG("ID_E7A583212E684F9DA2F25A20F93C5822",1)</f>
        <v>=DISPIMG("ID_E7A583212E684F9DA2F25A20F93C5822",1)</v>
      </c>
      <c r="G142" s="3">
        <v>230</v>
      </c>
      <c r="H142" s="3">
        <f t="shared" si="3"/>
        <v>460</v>
      </c>
    </row>
    <row r="143" s="20" customFormat="1" ht="30" customHeight="1" spans="1:8">
      <c r="A143" s="1">
        <v>94</v>
      </c>
      <c r="B143" s="46" t="s">
        <v>188</v>
      </c>
      <c r="C143" s="3" t="s">
        <v>259</v>
      </c>
      <c r="D143" s="3" t="s">
        <v>260</v>
      </c>
      <c r="E143" s="3">
        <v>10</v>
      </c>
      <c r="F143" s="3"/>
      <c r="G143" s="57">
        <v>15</v>
      </c>
      <c r="H143" s="3">
        <f t="shared" si="3"/>
        <v>150</v>
      </c>
    </row>
    <row r="144" s="20" customFormat="1" ht="30" customHeight="1" spans="1:8">
      <c r="A144" s="1">
        <v>15</v>
      </c>
      <c r="B144" s="46" t="s">
        <v>188</v>
      </c>
      <c r="C144" s="3" t="s">
        <v>261</v>
      </c>
      <c r="D144" s="55" t="s">
        <v>262</v>
      </c>
      <c r="E144" s="55">
        <v>1</v>
      </c>
      <c r="F144" s="55" t="str">
        <f>_xlfn.DISPIMG("ID_C396928B6893444EA5481C670147F742",1)</f>
        <v>=DISPIMG("ID_C396928B6893444EA5481C670147F742",1)</v>
      </c>
      <c r="G144" s="55">
        <v>15</v>
      </c>
      <c r="H144" s="3">
        <f t="shared" si="3"/>
        <v>15</v>
      </c>
    </row>
    <row r="145" s="20" customFormat="1" ht="30" customHeight="1" spans="1:8">
      <c r="A145" s="1">
        <v>152</v>
      </c>
      <c r="B145" s="46" t="s">
        <v>188</v>
      </c>
      <c r="C145" s="3" t="s">
        <v>263</v>
      </c>
      <c r="D145" s="3" t="s">
        <v>264</v>
      </c>
      <c r="E145" s="3">
        <v>5</v>
      </c>
      <c r="F145" s="3"/>
      <c r="G145" s="3">
        <v>15</v>
      </c>
      <c r="H145" s="3">
        <f t="shared" si="3"/>
        <v>75</v>
      </c>
    </row>
    <row r="146" s="21" customFormat="1" ht="30" customHeight="1" spans="1:77">
      <c r="A146" s="1">
        <v>9</v>
      </c>
      <c r="B146" s="46" t="s">
        <v>188</v>
      </c>
      <c r="C146" s="3" t="s">
        <v>265</v>
      </c>
      <c r="D146" s="3" t="s">
        <v>82</v>
      </c>
      <c r="E146" s="3">
        <v>2</v>
      </c>
      <c r="F146" s="3"/>
      <c r="G146" s="3">
        <v>10</v>
      </c>
      <c r="H146" s="3">
        <f t="shared" si="3"/>
        <v>20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</row>
    <row r="147" s="21" customFormat="1" ht="30" customHeight="1" spans="1:77">
      <c r="A147" s="1">
        <v>119</v>
      </c>
      <c r="B147" s="46" t="s">
        <v>188</v>
      </c>
      <c r="C147" s="3" t="s">
        <v>142</v>
      </c>
      <c r="D147" s="3" t="s">
        <v>239</v>
      </c>
      <c r="E147" s="3">
        <v>6</v>
      </c>
      <c r="F147" s="3"/>
      <c r="G147" s="3">
        <v>25</v>
      </c>
      <c r="H147" s="3">
        <f t="shared" si="3"/>
        <v>150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</row>
    <row r="148" s="21" customFormat="1" ht="30" customHeight="1" spans="1:77">
      <c r="A148" s="1">
        <v>12</v>
      </c>
      <c r="B148" s="46" t="s">
        <v>188</v>
      </c>
      <c r="C148" s="3" t="s">
        <v>144</v>
      </c>
      <c r="D148" s="3" t="s">
        <v>239</v>
      </c>
      <c r="E148" s="3">
        <v>4</v>
      </c>
      <c r="F148" s="3" t="str">
        <f>_xlfn.DISPIMG("ID_5EC456DDB8CF4EF9B83DC39DD169AD7A",1)</f>
        <v>=DISPIMG("ID_5EC456DDB8CF4EF9B83DC39DD169AD7A",1)</v>
      </c>
      <c r="G148" s="3">
        <v>20</v>
      </c>
      <c r="H148" s="3">
        <f t="shared" si="3"/>
        <v>80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</row>
    <row r="149" s="22" customFormat="1" ht="30" customHeight="1" spans="1:8">
      <c r="A149" s="1">
        <v>129</v>
      </c>
      <c r="B149" s="46" t="s">
        <v>188</v>
      </c>
      <c r="C149" s="3" t="s">
        <v>266</v>
      </c>
      <c r="D149" s="3" t="s">
        <v>267</v>
      </c>
      <c r="E149" s="3">
        <v>4</v>
      </c>
      <c r="F149" s="53" t="str">
        <f>_xlfn.DISPIMG("ID_970803A448D340F5A38000C4AA21BD29",1)</f>
        <v>=DISPIMG("ID_970803A448D340F5A38000C4AA21BD29",1)</v>
      </c>
      <c r="G149" s="3">
        <v>15</v>
      </c>
      <c r="H149" s="3">
        <f t="shared" si="3"/>
        <v>60</v>
      </c>
    </row>
    <row r="150" s="22" customFormat="1" ht="30" customHeight="1" spans="1:8">
      <c r="A150" s="1">
        <v>169</v>
      </c>
      <c r="B150" s="46" t="s">
        <v>188</v>
      </c>
      <c r="C150" s="3" t="s">
        <v>268</v>
      </c>
      <c r="D150" s="3" t="s">
        <v>82</v>
      </c>
      <c r="E150" s="3">
        <v>2</v>
      </c>
      <c r="F150" s="3" t="str">
        <f>_xlfn.DISPIMG("ID_9177BCE214EE407AAEB117EF5CBC5A61",1)</f>
        <v>=DISPIMG("ID_9177BCE214EE407AAEB117EF5CBC5A61",1)</v>
      </c>
      <c r="G150" s="3">
        <v>30</v>
      </c>
      <c r="H150" s="3">
        <f t="shared" si="3"/>
        <v>60</v>
      </c>
    </row>
    <row r="151" s="22" customFormat="1" ht="30" customHeight="1" spans="1:8">
      <c r="A151" s="1">
        <v>138</v>
      </c>
      <c r="B151" s="46" t="s">
        <v>188</v>
      </c>
      <c r="C151" s="3" t="s">
        <v>269</v>
      </c>
      <c r="D151" s="3" t="s">
        <v>270</v>
      </c>
      <c r="E151" s="3">
        <v>1</v>
      </c>
      <c r="F151" s="3" t="str">
        <f>_xlfn.DISPIMG("ID_71FF962540374E95B90934580F7DC6F1",1)</f>
        <v>=DISPIMG("ID_71FF962540374E95B90934580F7DC6F1",1)</v>
      </c>
      <c r="G151" s="3">
        <v>20</v>
      </c>
      <c r="H151" s="3">
        <f t="shared" si="3"/>
        <v>20</v>
      </c>
    </row>
    <row r="152" s="21" customFormat="1" ht="30" customHeight="1" spans="1:77">
      <c r="A152" s="1">
        <v>3</v>
      </c>
      <c r="B152" s="46" t="s">
        <v>188</v>
      </c>
      <c r="C152" s="53" t="s">
        <v>271</v>
      </c>
      <c r="D152" s="3" t="s">
        <v>272</v>
      </c>
      <c r="E152" s="3">
        <v>2</v>
      </c>
      <c r="F152" s="3" t="str">
        <f>_xlfn.DISPIMG("ID_B858E6F5876140468B55EFC9E407FDB4",1)</f>
        <v>=DISPIMG("ID_B858E6F5876140468B55EFC9E407FDB4",1)</v>
      </c>
      <c r="G152" s="3">
        <v>25</v>
      </c>
      <c r="H152" s="3">
        <f t="shared" si="3"/>
        <v>50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</row>
    <row r="153" s="21" customFormat="1" ht="30" customHeight="1" spans="1:77">
      <c r="A153" s="1">
        <v>203</v>
      </c>
      <c r="B153" s="46" t="s">
        <v>188</v>
      </c>
      <c r="C153" s="55" t="s">
        <v>273</v>
      </c>
      <c r="D153" s="55" t="s">
        <v>274</v>
      </c>
      <c r="E153" s="55">
        <v>4</v>
      </c>
      <c r="F153" s="55" t="str">
        <f>_xlfn.DISPIMG("ID_60A2A543BD6D41C79DE227979D3611A8",1)</f>
        <v>=DISPIMG("ID_60A2A543BD6D41C79DE227979D3611A8",1)</v>
      </c>
      <c r="G153" s="55">
        <v>25</v>
      </c>
      <c r="H153" s="3">
        <f t="shared" si="3"/>
        <v>100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</row>
    <row r="154" s="21" customFormat="1" ht="30" customHeight="1" spans="1:77">
      <c r="A154" s="1">
        <v>93</v>
      </c>
      <c r="B154" s="46" t="s">
        <v>188</v>
      </c>
      <c r="C154" s="3" t="s">
        <v>152</v>
      </c>
      <c r="D154" s="3" t="s">
        <v>275</v>
      </c>
      <c r="E154" s="3">
        <v>1</v>
      </c>
      <c r="F154" s="3"/>
      <c r="G154" s="3">
        <v>25</v>
      </c>
      <c r="H154" s="3">
        <f t="shared" si="3"/>
        <v>25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</row>
    <row r="155" s="21" customFormat="1" ht="30" customHeight="1" spans="1:77">
      <c r="A155" s="1">
        <v>13</v>
      </c>
      <c r="B155" s="46" t="s">
        <v>188</v>
      </c>
      <c r="C155" s="3" t="s">
        <v>276</v>
      </c>
      <c r="D155" s="3" t="s">
        <v>277</v>
      </c>
      <c r="E155" s="3">
        <v>4</v>
      </c>
      <c r="F155" s="3" t="str">
        <f>_xlfn.DISPIMG("ID_B0C7BB0676064F35BF9040D58E45EE8C",1)</f>
        <v>=DISPIMG("ID_B0C7BB0676064F35BF9040D58E45EE8C",1)</v>
      </c>
      <c r="G155" s="57">
        <v>25</v>
      </c>
      <c r="H155" s="3">
        <f t="shared" si="3"/>
        <v>100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</row>
    <row r="156" s="22" customFormat="1" ht="30" customHeight="1" spans="1:8">
      <c r="A156" s="1">
        <v>237</v>
      </c>
      <c r="B156" s="46" t="s">
        <v>188</v>
      </c>
      <c r="C156" s="3" t="s">
        <v>278</v>
      </c>
      <c r="D156" s="3" t="s">
        <v>279</v>
      </c>
      <c r="E156" s="3">
        <v>4</v>
      </c>
      <c r="F156" s="55" t="str">
        <f>_xlfn.DISPIMG("ID_FA66C9D0C3664F3D847B61978A1FB749",1)</f>
        <v>=DISPIMG("ID_FA66C9D0C3664F3D847B61978A1FB749",1)</v>
      </c>
      <c r="G156" s="58">
        <v>300</v>
      </c>
      <c r="H156" s="3">
        <f t="shared" si="3"/>
        <v>1200</v>
      </c>
    </row>
    <row r="157" s="21" customFormat="1" ht="30" customHeight="1" spans="1:77">
      <c r="A157" s="1">
        <v>82</v>
      </c>
      <c r="B157" s="46" t="s">
        <v>188</v>
      </c>
      <c r="C157" s="53" t="s">
        <v>280</v>
      </c>
      <c r="D157" s="3" t="s">
        <v>281</v>
      </c>
      <c r="E157" s="3">
        <v>6</v>
      </c>
      <c r="F157" s="3" t="str">
        <f>_xlfn.DISPIMG("ID_CE9E64091AB5457CB75F4473A0FFC6A4",1)</f>
        <v>=DISPIMG("ID_CE9E64091AB5457CB75F4473A0FFC6A4",1)</v>
      </c>
      <c r="G157" s="3">
        <v>198</v>
      </c>
      <c r="H157" s="3">
        <f t="shared" si="3"/>
        <v>1188</v>
      </c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</row>
    <row r="158" s="22" customFormat="1" ht="30" customHeight="1" spans="1:8">
      <c r="A158" s="1">
        <v>92</v>
      </c>
      <c r="B158" s="46" t="s">
        <v>188</v>
      </c>
      <c r="C158" s="3" t="s">
        <v>282</v>
      </c>
      <c r="D158" s="3" t="s">
        <v>283</v>
      </c>
      <c r="E158" s="3">
        <v>4</v>
      </c>
      <c r="F158" s="3"/>
      <c r="G158" s="3">
        <v>15</v>
      </c>
      <c r="H158" s="3">
        <f t="shared" si="3"/>
        <v>60</v>
      </c>
    </row>
    <row r="159" s="22" customFormat="1" ht="30" customHeight="1" spans="1:8">
      <c r="A159" s="1">
        <v>5</v>
      </c>
      <c r="B159" s="46" t="s">
        <v>188</v>
      </c>
      <c r="C159" s="3" t="s">
        <v>284</v>
      </c>
      <c r="D159" s="3" t="s">
        <v>285</v>
      </c>
      <c r="E159" s="3">
        <v>1</v>
      </c>
      <c r="F159" s="3" t="str">
        <f>_xlfn.DISPIMG("ID_2834EF15032C4899B47756EE2C5C16F6",1)</f>
        <v>=DISPIMG("ID_2834EF15032C4899B47756EE2C5C16F6",1)</v>
      </c>
      <c r="G159" s="3">
        <v>20</v>
      </c>
      <c r="H159" s="3">
        <f t="shared" si="3"/>
        <v>20</v>
      </c>
    </row>
    <row r="160" s="22" customFormat="1" ht="30" customHeight="1" spans="1:8">
      <c r="A160" s="1">
        <v>6</v>
      </c>
      <c r="B160" s="46" t="s">
        <v>188</v>
      </c>
      <c r="C160" s="3" t="s">
        <v>286</v>
      </c>
      <c r="D160" s="3" t="s">
        <v>287</v>
      </c>
      <c r="E160" s="3">
        <v>1</v>
      </c>
      <c r="F160" s="3" t="str">
        <f>_xlfn.DISPIMG("ID_306176403A04455B8C6BD2EF2D311AAE",1)</f>
        <v>=DISPIMG("ID_306176403A04455B8C6BD2EF2D311AAE",1)</v>
      </c>
      <c r="G160" s="57">
        <v>430</v>
      </c>
      <c r="H160" s="3">
        <f t="shared" si="3"/>
        <v>430</v>
      </c>
    </row>
    <row r="161" s="22" customFormat="1" ht="30" customHeight="1" spans="1:8">
      <c r="A161" s="1">
        <v>228</v>
      </c>
      <c r="B161" s="46" t="s">
        <v>188</v>
      </c>
      <c r="C161" s="3" t="s">
        <v>288</v>
      </c>
      <c r="D161" s="3" t="s">
        <v>289</v>
      </c>
      <c r="E161" s="3">
        <v>5</v>
      </c>
      <c r="F161" s="3" t="s">
        <v>160</v>
      </c>
      <c r="G161" s="3">
        <v>5</v>
      </c>
      <c r="H161" s="3">
        <f t="shared" si="3"/>
        <v>25</v>
      </c>
    </row>
    <row r="162" s="23" customFormat="1" ht="30" customHeight="1" spans="1:77">
      <c r="A162" s="1">
        <v>87</v>
      </c>
      <c r="B162" s="29" t="s">
        <v>290</v>
      </c>
      <c r="C162" s="30" t="s">
        <v>291</v>
      </c>
      <c r="D162" s="36" t="s">
        <v>24</v>
      </c>
      <c r="E162" s="30">
        <v>15</v>
      </c>
      <c r="F162" s="30" t="s">
        <v>35</v>
      </c>
      <c r="G162" s="30">
        <v>6.5</v>
      </c>
      <c r="H162" s="3">
        <f t="shared" ref="H162:H175" si="4">G162*E162</f>
        <v>97.5</v>
      </c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</row>
    <row r="163" s="20" customFormat="1" ht="30" customHeight="1" spans="1:8">
      <c r="A163" s="1">
        <v>234</v>
      </c>
      <c r="B163" s="29" t="s">
        <v>290</v>
      </c>
      <c r="C163" s="30" t="s">
        <v>292</v>
      </c>
      <c r="D163" s="36" t="s">
        <v>24</v>
      </c>
      <c r="E163" s="30">
        <v>10</v>
      </c>
      <c r="F163" s="30" t="s">
        <v>35</v>
      </c>
      <c r="G163" s="30">
        <v>6.5</v>
      </c>
      <c r="H163" s="3">
        <f t="shared" si="4"/>
        <v>65</v>
      </c>
    </row>
    <row r="164" s="20" customFormat="1" ht="30" customHeight="1" spans="1:8">
      <c r="A164" s="1">
        <v>182</v>
      </c>
      <c r="B164" s="29" t="s">
        <v>290</v>
      </c>
      <c r="C164" s="30" t="s">
        <v>293</v>
      </c>
      <c r="D164" s="30" t="s">
        <v>294</v>
      </c>
      <c r="E164" s="30">
        <v>3</v>
      </c>
      <c r="F164" s="30" t="s">
        <v>96</v>
      </c>
      <c r="G164" s="30">
        <v>50</v>
      </c>
      <c r="H164" s="3">
        <f t="shared" si="4"/>
        <v>150</v>
      </c>
    </row>
    <row r="165" s="20" customFormat="1" ht="30" customHeight="1" spans="1:8">
      <c r="A165" s="1">
        <v>217</v>
      </c>
      <c r="B165" s="29" t="s">
        <v>290</v>
      </c>
      <c r="C165" s="30" t="s">
        <v>295</v>
      </c>
      <c r="D165" s="30" t="s">
        <v>296</v>
      </c>
      <c r="E165" s="30">
        <v>20</v>
      </c>
      <c r="F165" s="30" t="s">
        <v>297</v>
      </c>
      <c r="G165" s="32">
        <v>15</v>
      </c>
      <c r="H165" s="3">
        <f t="shared" si="4"/>
        <v>300</v>
      </c>
    </row>
    <row r="166" s="20" customFormat="1" ht="30" customHeight="1" spans="1:8">
      <c r="A166" s="1">
        <v>210</v>
      </c>
      <c r="B166" s="29" t="s">
        <v>290</v>
      </c>
      <c r="C166" s="30" t="s">
        <v>298</v>
      </c>
      <c r="D166" s="30" t="s">
        <v>49</v>
      </c>
      <c r="E166" s="30">
        <v>200</v>
      </c>
      <c r="F166" s="30" t="s">
        <v>299</v>
      </c>
      <c r="G166" s="30">
        <v>1</v>
      </c>
      <c r="H166" s="3">
        <f t="shared" si="4"/>
        <v>200</v>
      </c>
    </row>
    <row r="167" s="20" customFormat="1" ht="30" customHeight="1" spans="1:8">
      <c r="A167" s="1">
        <v>211</v>
      </c>
      <c r="B167" s="29" t="s">
        <v>290</v>
      </c>
      <c r="C167" s="30" t="s">
        <v>300</v>
      </c>
      <c r="D167" s="36" t="s">
        <v>96</v>
      </c>
      <c r="E167" s="30">
        <v>10</v>
      </c>
      <c r="F167" s="30" t="s">
        <v>294</v>
      </c>
      <c r="G167" s="30">
        <v>30</v>
      </c>
      <c r="H167" s="3">
        <f t="shared" si="4"/>
        <v>300</v>
      </c>
    </row>
    <row r="168" s="20" customFormat="1" ht="30" customHeight="1" spans="1:8">
      <c r="A168" s="1">
        <v>115</v>
      </c>
      <c r="B168" s="29" t="s">
        <v>290</v>
      </c>
      <c r="C168" s="30" t="s">
        <v>301</v>
      </c>
      <c r="D168" s="30" t="s">
        <v>302</v>
      </c>
      <c r="E168" s="30">
        <v>30</v>
      </c>
      <c r="F168" s="30" t="s">
        <v>303</v>
      </c>
      <c r="G168" s="30">
        <v>7</v>
      </c>
      <c r="H168" s="3">
        <f t="shared" si="4"/>
        <v>210</v>
      </c>
    </row>
    <row r="169" s="20" customFormat="1" ht="30" customHeight="1" spans="1:8">
      <c r="A169" s="1">
        <v>102</v>
      </c>
      <c r="B169" s="29" t="s">
        <v>290</v>
      </c>
      <c r="C169" s="30" t="s">
        <v>304</v>
      </c>
      <c r="D169" s="36" t="s">
        <v>96</v>
      </c>
      <c r="E169" s="30">
        <v>2</v>
      </c>
      <c r="F169" s="30" t="s">
        <v>305</v>
      </c>
      <c r="G169" s="30">
        <v>75</v>
      </c>
      <c r="H169" s="3">
        <f t="shared" si="4"/>
        <v>150</v>
      </c>
    </row>
    <row r="170" s="20" customFormat="1" ht="30" customHeight="1" spans="1:8">
      <c r="A170" s="1">
        <v>103</v>
      </c>
      <c r="B170" s="29" t="s">
        <v>290</v>
      </c>
      <c r="C170" s="30" t="s">
        <v>304</v>
      </c>
      <c r="D170" s="36" t="s">
        <v>96</v>
      </c>
      <c r="E170" s="30">
        <v>2</v>
      </c>
      <c r="F170" s="30" t="s">
        <v>306</v>
      </c>
      <c r="G170" s="30">
        <v>75</v>
      </c>
      <c r="H170" s="3">
        <f t="shared" si="4"/>
        <v>150</v>
      </c>
    </row>
    <row r="171" s="22" customFormat="1" ht="30" customHeight="1" spans="1:8">
      <c r="A171" s="1">
        <v>151</v>
      </c>
      <c r="B171" s="29" t="s">
        <v>290</v>
      </c>
      <c r="C171" s="34" t="s">
        <v>307</v>
      </c>
      <c r="D171" s="34" t="s">
        <v>82</v>
      </c>
      <c r="E171" s="34">
        <v>10</v>
      </c>
      <c r="F171" s="34" t="s">
        <v>308</v>
      </c>
      <c r="G171" s="34">
        <v>45</v>
      </c>
      <c r="H171" s="3">
        <f t="shared" si="4"/>
        <v>450</v>
      </c>
    </row>
    <row r="172" s="22" customFormat="1" ht="30" customHeight="1" spans="1:8">
      <c r="A172" s="1">
        <v>128</v>
      </c>
      <c r="B172" s="29" t="s">
        <v>290</v>
      </c>
      <c r="C172" s="30" t="s">
        <v>152</v>
      </c>
      <c r="D172" s="36" t="s">
        <v>96</v>
      </c>
      <c r="E172" s="30">
        <v>5</v>
      </c>
      <c r="F172" s="30" t="s">
        <v>309</v>
      </c>
      <c r="G172" s="30">
        <v>25</v>
      </c>
      <c r="H172" s="3">
        <f t="shared" si="4"/>
        <v>125</v>
      </c>
    </row>
    <row r="173" s="22" customFormat="1" ht="30" customHeight="1" spans="1:8">
      <c r="A173" s="1">
        <v>127</v>
      </c>
      <c r="B173" s="29" t="s">
        <v>290</v>
      </c>
      <c r="C173" s="34" t="s">
        <v>310</v>
      </c>
      <c r="D173" s="34" t="s">
        <v>24</v>
      </c>
      <c r="E173" s="34">
        <v>10</v>
      </c>
      <c r="F173" s="30" t="s">
        <v>35</v>
      </c>
      <c r="G173" s="34">
        <v>35</v>
      </c>
      <c r="H173" s="3">
        <f t="shared" si="4"/>
        <v>350</v>
      </c>
    </row>
    <row r="174" s="22" customFormat="1" ht="30" customHeight="1" spans="1:8">
      <c r="A174" s="1">
        <v>8</v>
      </c>
      <c r="B174" s="29" t="s">
        <v>290</v>
      </c>
      <c r="C174" s="30" t="s">
        <v>311</v>
      </c>
      <c r="D174" s="30" t="s">
        <v>58</v>
      </c>
      <c r="E174" s="30">
        <v>20</v>
      </c>
      <c r="F174" s="30" t="s">
        <v>312</v>
      </c>
      <c r="G174" s="30">
        <v>20</v>
      </c>
      <c r="H174" s="3">
        <f t="shared" si="4"/>
        <v>400</v>
      </c>
    </row>
    <row r="175" s="22" customFormat="1" ht="30" customHeight="1" spans="1:8">
      <c r="A175" s="1">
        <v>235</v>
      </c>
      <c r="B175" s="29" t="s">
        <v>290</v>
      </c>
      <c r="C175" s="30" t="s">
        <v>311</v>
      </c>
      <c r="D175" s="30" t="s">
        <v>58</v>
      </c>
      <c r="E175" s="30">
        <v>20</v>
      </c>
      <c r="F175" s="30" t="s">
        <v>313</v>
      </c>
      <c r="G175" s="30">
        <v>20</v>
      </c>
      <c r="H175" s="3">
        <f t="shared" si="4"/>
        <v>400</v>
      </c>
    </row>
    <row r="176" s="22" customFormat="1" ht="30" customHeight="1" spans="1:8">
      <c r="A176" s="1">
        <v>206</v>
      </c>
      <c r="B176" s="54" t="s">
        <v>314</v>
      </c>
      <c r="C176" s="3" t="s">
        <v>315</v>
      </c>
      <c r="D176" s="3" t="s">
        <v>82</v>
      </c>
      <c r="E176" s="3">
        <v>6</v>
      </c>
      <c r="F176" s="3" t="s">
        <v>316</v>
      </c>
      <c r="G176" s="3">
        <v>50</v>
      </c>
      <c r="H176" s="3">
        <f t="shared" ref="H176:H202" si="5">E176*G176</f>
        <v>300</v>
      </c>
    </row>
    <row r="177" s="22" customFormat="1" ht="30" customHeight="1" spans="1:8">
      <c r="A177" s="1">
        <v>106</v>
      </c>
      <c r="B177" s="54" t="s">
        <v>314</v>
      </c>
      <c r="C177" s="3" t="s">
        <v>317</v>
      </c>
      <c r="D177" s="3" t="s">
        <v>318</v>
      </c>
      <c r="E177" s="3">
        <v>10</v>
      </c>
      <c r="F177" s="3"/>
      <c r="G177" s="3">
        <v>100</v>
      </c>
      <c r="H177" s="3">
        <f t="shared" si="5"/>
        <v>1000</v>
      </c>
    </row>
    <row r="178" s="22" customFormat="1" ht="30" customHeight="1" spans="1:8">
      <c r="A178" s="1">
        <v>242</v>
      </c>
      <c r="B178" s="54" t="s">
        <v>314</v>
      </c>
      <c r="C178" s="3" t="s">
        <v>128</v>
      </c>
      <c r="D178" s="3" t="s">
        <v>24</v>
      </c>
      <c r="E178" s="3">
        <v>20</v>
      </c>
      <c r="F178" s="3" t="s">
        <v>40</v>
      </c>
      <c r="G178" s="3">
        <v>2.5</v>
      </c>
      <c r="H178" s="3">
        <f t="shared" si="5"/>
        <v>50</v>
      </c>
    </row>
    <row r="179" s="22" customFormat="1" ht="30" customHeight="1" spans="1:8">
      <c r="A179" s="1">
        <v>144</v>
      </c>
      <c r="B179" s="54" t="s">
        <v>314</v>
      </c>
      <c r="C179" s="3" t="s">
        <v>319</v>
      </c>
      <c r="D179" s="3" t="s">
        <v>320</v>
      </c>
      <c r="E179" s="3">
        <v>5</v>
      </c>
      <c r="F179" s="36" t="str">
        <f>_xlfn.DISPIMG("ID_32882C9A312B49D8BC6C63507598EE4C",1)</f>
        <v>=DISPIMG("ID_32882C9A312B49D8BC6C63507598EE4C",1)</v>
      </c>
      <c r="G179" s="3">
        <v>600</v>
      </c>
      <c r="H179" s="3">
        <f t="shared" si="5"/>
        <v>3000</v>
      </c>
    </row>
    <row r="180" s="22" customFormat="1" ht="30" customHeight="1" spans="1:8">
      <c r="A180" s="1">
        <v>199</v>
      </c>
      <c r="B180" s="54" t="s">
        <v>314</v>
      </c>
      <c r="C180" s="3" t="s">
        <v>321</v>
      </c>
      <c r="D180" s="3" t="s">
        <v>322</v>
      </c>
      <c r="E180" s="3">
        <v>5</v>
      </c>
      <c r="F180" s="36" t="str">
        <f>_xlfn.DISPIMG("ID_2667930C7D48499DB4FA3103580218FC",1)</f>
        <v>=DISPIMG("ID_2667930C7D48499DB4FA3103580218FC",1)</v>
      </c>
      <c r="G180" s="3">
        <v>300</v>
      </c>
      <c r="H180" s="3">
        <f t="shared" si="5"/>
        <v>1500</v>
      </c>
    </row>
    <row r="181" s="22" customFormat="1" ht="30" customHeight="1" spans="1:8">
      <c r="A181" s="1">
        <v>244</v>
      </c>
      <c r="B181" s="54" t="s">
        <v>314</v>
      </c>
      <c r="C181" s="3" t="s">
        <v>211</v>
      </c>
      <c r="D181" s="3" t="s">
        <v>24</v>
      </c>
      <c r="E181" s="3">
        <v>10</v>
      </c>
      <c r="F181" s="3" t="s">
        <v>40</v>
      </c>
      <c r="G181" s="3">
        <v>25</v>
      </c>
      <c r="H181" s="3">
        <f t="shared" si="5"/>
        <v>250</v>
      </c>
    </row>
    <row r="182" s="22" customFormat="1" ht="30" customHeight="1" spans="1:8">
      <c r="A182" s="1">
        <v>218</v>
      </c>
      <c r="B182" s="54" t="s">
        <v>314</v>
      </c>
      <c r="C182" s="3" t="s">
        <v>244</v>
      </c>
      <c r="D182" s="3" t="s">
        <v>323</v>
      </c>
      <c r="E182" s="3">
        <v>20</v>
      </c>
      <c r="F182" s="3" t="s">
        <v>324</v>
      </c>
      <c r="G182" s="3">
        <v>10</v>
      </c>
      <c r="H182" s="3">
        <f t="shared" si="5"/>
        <v>200</v>
      </c>
    </row>
    <row r="183" s="22" customFormat="1" ht="30" customHeight="1" spans="1:8">
      <c r="A183" s="1">
        <v>26</v>
      </c>
      <c r="B183" s="54" t="s">
        <v>314</v>
      </c>
      <c r="C183" s="3" t="s">
        <v>325</v>
      </c>
      <c r="D183" s="3" t="s">
        <v>43</v>
      </c>
      <c r="E183" s="3">
        <v>10</v>
      </c>
      <c r="F183" s="3"/>
      <c r="G183" s="3">
        <v>15</v>
      </c>
      <c r="H183" s="3">
        <f t="shared" si="5"/>
        <v>150</v>
      </c>
    </row>
    <row r="184" s="22" customFormat="1" ht="30" customHeight="1" spans="1:8">
      <c r="A184" s="1">
        <v>16</v>
      </c>
      <c r="B184" s="54" t="s">
        <v>314</v>
      </c>
      <c r="C184" s="3" t="s">
        <v>181</v>
      </c>
      <c r="D184" s="3" t="s">
        <v>326</v>
      </c>
      <c r="E184" s="3">
        <v>10</v>
      </c>
      <c r="F184" s="3" t="s">
        <v>327</v>
      </c>
      <c r="G184" s="3">
        <v>25</v>
      </c>
      <c r="H184" s="3">
        <f t="shared" si="5"/>
        <v>250</v>
      </c>
    </row>
    <row r="185" s="22" customFormat="1" ht="30" customHeight="1" spans="1:8">
      <c r="A185" s="1">
        <v>165</v>
      </c>
      <c r="B185" s="54" t="s">
        <v>314</v>
      </c>
      <c r="C185" s="3" t="s">
        <v>328</v>
      </c>
      <c r="D185" s="3" t="s">
        <v>329</v>
      </c>
      <c r="E185" s="3">
        <v>10</v>
      </c>
      <c r="F185" s="3" t="str">
        <f>_xlfn.DISPIMG("ID_080CF8ADC6F546DC8BC0F05F776C25AD",1)</f>
        <v>=DISPIMG("ID_080CF8ADC6F546DC8BC0F05F776C25AD",1)</v>
      </c>
      <c r="G185" s="3">
        <v>50</v>
      </c>
      <c r="H185" s="3">
        <f t="shared" si="5"/>
        <v>500</v>
      </c>
    </row>
    <row r="186" s="22" customFormat="1" ht="30" customHeight="1" spans="1:8">
      <c r="A186" s="1">
        <v>243</v>
      </c>
      <c r="B186" s="54" t="s">
        <v>314</v>
      </c>
      <c r="C186" s="3" t="s">
        <v>330</v>
      </c>
      <c r="D186" s="3" t="s">
        <v>82</v>
      </c>
      <c r="E186" s="3">
        <v>10</v>
      </c>
      <c r="F186" s="3" t="s">
        <v>331</v>
      </c>
      <c r="G186" s="3">
        <v>55</v>
      </c>
      <c r="H186" s="3">
        <f t="shared" si="5"/>
        <v>550</v>
      </c>
    </row>
    <row r="187" s="22" customFormat="1" ht="30" customHeight="1" spans="1:8">
      <c r="A187" s="1">
        <v>180</v>
      </c>
      <c r="B187" s="54" t="s">
        <v>314</v>
      </c>
      <c r="C187" s="3" t="s">
        <v>332</v>
      </c>
      <c r="D187" s="3" t="s">
        <v>24</v>
      </c>
      <c r="E187" s="3">
        <v>5</v>
      </c>
      <c r="F187" s="3" t="s">
        <v>333</v>
      </c>
      <c r="G187" s="3">
        <v>30</v>
      </c>
      <c r="H187" s="3">
        <f t="shared" si="5"/>
        <v>150</v>
      </c>
    </row>
    <row r="188" s="22" customFormat="1" ht="30" customHeight="1" spans="1:8">
      <c r="A188" s="1">
        <v>227</v>
      </c>
      <c r="B188" s="54" t="s">
        <v>314</v>
      </c>
      <c r="C188" s="3" t="s">
        <v>334</v>
      </c>
      <c r="D188" s="3" t="s">
        <v>82</v>
      </c>
      <c r="E188" s="3">
        <v>10</v>
      </c>
      <c r="F188" s="3" t="s">
        <v>335</v>
      </c>
      <c r="G188" s="3">
        <v>15</v>
      </c>
      <c r="H188" s="3">
        <f t="shared" si="5"/>
        <v>150</v>
      </c>
    </row>
    <row r="189" s="22" customFormat="1" ht="30" customHeight="1" spans="1:8">
      <c r="A189" s="1">
        <v>160</v>
      </c>
      <c r="B189" s="54" t="s">
        <v>314</v>
      </c>
      <c r="C189" s="3" t="s">
        <v>336</v>
      </c>
      <c r="D189" s="3" t="s">
        <v>82</v>
      </c>
      <c r="E189" s="3">
        <v>10</v>
      </c>
      <c r="F189" s="3" t="s">
        <v>337</v>
      </c>
      <c r="G189" s="3">
        <v>10</v>
      </c>
      <c r="H189" s="3">
        <f t="shared" si="5"/>
        <v>100</v>
      </c>
    </row>
    <row r="190" s="22" customFormat="1" ht="30" customHeight="1" spans="1:8">
      <c r="A190" s="1">
        <v>161</v>
      </c>
      <c r="B190" s="54" t="s">
        <v>314</v>
      </c>
      <c r="C190" s="3" t="s">
        <v>338</v>
      </c>
      <c r="D190" s="3" t="s">
        <v>82</v>
      </c>
      <c r="E190" s="3">
        <v>20</v>
      </c>
      <c r="F190" s="3" t="s">
        <v>339</v>
      </c>
      <c r="G190" s="3">
        <v>2.5</v>
      </c>
      <c r="H190" s="3">
        <f t="shared" si="5"/>
        <v>50</v>
      </c>
    </row>
    <row r="191" s="22" customFormat="1" ht="30" customHeight="1" spans="1:8">
      <c r="A191" s="1">
        <v>239</v>
      </c>
      <c r="B191" s="54" t="s">
        <v>314</v>
      </c>
      <c r="C191" s="3" t="s">
        <v>340</v>
      </c>
      <c r="D191" s="3"/>
      <c r="E191" s="3">
        <v>10</v>
      </c>
      <c r="F191" s="3" t="str">
        <f>_xlfn.DISPIMG("ID_04B3B618433A45B895387D54506375CD",1)</f>
        <v>=DISPIMG("ID_04B3B618433A45B895387D54506375CD",1)</v>
      </c>
      <c r="G191" s="3">
        <v>10</v>
      </c>
      <c r="H191" s="3">
        <f t="shared" si="5"/>
        <v>100</v>
      </c>
    </row>
    <row r="192" s="22" customFormat="1" ht="30" customHeight="1" spans="1:8">
      <c r="A192" s="1">
        <v>172</v>
      </c>
      <c r="B192" s="54" t="s">
        <v>314</v>
      </c>
      <c r="C192" s="3" t="s">
        <v>263</v>
      </c>
      <c r="D192" s="3" t="s">
        <v>58</v>
      </c>
      <c r="E192" s="3">
        <v>10</v>
      </c>
      <c r="F192" s="3" t="s">
        <v>341</v>
      </c>
      <c r="G192" s="3">
        <v>15</v>
      </c>
      <c r="H192" s="3">
        <f t="shared" si="5"/>
        <v>150</v>
      </c>
    </row>
    <row r="193" s="22" customFormat="1" ht="30" customHeight="1" spans="1:8">
      <c r="A193" s="1">
        <v>143</v>
      </c>
      <c r="B193" s="54" t="s">
        <v>314</v>
      </c>
      <c r="C193" s="3" t="s">
        <v>342</v>
      </c>
      <c r="D193" s="3" t="s">
        <v>49</v>
      </c>
      <c r="E193" s="3">
        <v>20</v>
      </c>
      <c r="F193" s="3"/>
      <c r="G193" s="3">
        <v>5</v>
      </c>
      <c r="H193" s="3">
        <f t="shared" si="5"/>
        <v>100</v>
      </c>
    </row>
    <row r="194" s="22" customFormat="1" ht="30" customHeight="1" spans="1:8">
      <c r="A194" s="1">
        <v>139</v>
      </c>
      <c r="B194" s="54" t="s">
        <v>314</v>
      </c>
      <c r="C194" s="3" t="s">
        <v>266</v>
      </c>
      <c r="D194" s="3" t="s">
        <v>82</v>
      </c>
      <c r="E194" s="3">
        <v>10</v>
      </c>
      <c r="F194" s="3"/>
      <c r="G194" s="3">
        <v>15</v>
      </c>
      <c r="H194" s="3">
        <f t="shared" si="5"/>
        <v>150</v>
      </c>
    </row>
    <row r="195" s="22" customFormat="1" ht="30" customHeight="1" spans="1:8">
      <c r="A195" s="1">
        <v>194</v>
      </c>
      <c r="B195" s="54" t="s">
        <v>314</v>
      </c>
      <c r="C195" s="3" t="s">
        <v>343</v>
      </c>
      <c r="D195" s="3" t="s">
        <v>344</v>
      </c>
      <c r="E195" s="3">
        <v>10</v>
      </c>
      <c r="F195" s="3" t="s">
        <v>345</v>
      </c>
      <c r="G195" s="3">
        <v>10</v>
      </c>
      <c r="H195" s="3">
        <f t="shared" si="5"/>
        <v>100</v>
      </c>
    </row>
    <row r="196" s="22" customFormat="1" ht="30" customHeight="1" spans="1:8">
      <c r="A196" s="1">
        <v>98</v>
      </c>
      <c r="B196" s="54" t="s">
        <v>314</v>
      </c>
      <c r="C196" s="3" t="s">
        <v>346</v>
      </c>
      <c r="D196" s="3"/>
      <c r="E196" s="3">
        <v>20</v>
      </c>
      <c r="F196" s="3" t="s">
        <v>347</v>
      </c>
      <c r="G196" s="3">
        <v>5</v>
      </c>
      <c r="H196" s="3">
        <f t="shared" si="5"/>
        <v>100</v>
      </c>
    </row>
    <row r="197" s="22" customFormat="1" ht="30" customHeight="1" spans="1:8">
      <c r="A197" s="1">
        <v>107</v>
      </c>
      <c r="B197" s="54" t="s">
        <v>314</v>
      </c>
      <c r="C197" s="3" t="s">
        <v>348</v>
      </c>
      <c r="D197" s="3" t="s">
        <v>24</v>
      </c>
      <c r="E197" s="3">
        <v>10</v>
      </c>
      <c r="F197" s="3" t="s">
        <v>349</v>
      </c>
      <c r="G197" s="3">
        <v>25</v>
      </c>
      <c r="H197" s="3">
        <f t="shared" si="5"/>
        <v>250</v>
      </c>
    </row>
    <row r="198" s="22" customFormat="1" ht="30" customHeight="1" spans="1:8">
      <c r="A198" s="1">
        <v>105</v>
      </c>
      <c r="B198" s="54" t="s">
        <v>314</v>
      </c>
      <c r="C198" s="55" t="s">
        <v>350</v>
      </c>
      <c r="D198" s="3" t="s">
        <v>351</v>
      </c>
      <c r="E198" s="55">
        <v>10</v>
      </c>
      <c r="F198" s="55"/>
      <c r="G198" s="3">
        <v>25</v>
      </c>
      <c r="H198" s="3">
        <f t="shared" si="5"/>
        <v>250</v>
      </c>
    </row>
    <row r="199" s="22" customFormat="1" ht="30" customHeight="1" spans="1:8">
      <c r="A199" s="1">
        <v>95</v>
      </c>
      <c r="B199" s="54" t="s">
        <v>314</v>
      </c>
      <c r="C199" s="3" t="s">
        <v>352</v>
      </c>
      <c r="D199" s="3" t="s">
        <v>353</v>
      </c>
      <c r="E199" s="3">
        <v>20</v>
      </c>
      <c r="F199" s="3" t="s">
        <v>354</v>
      </c>
      <c r="G199" s="3">
        <v>3.5</v>
      </c>
      <c r="H199" s="3">
        <f t="shared" si="5"/>
        <v>70</v>
      </c>
    </row>
    <row r="200" s="18" customFormat="1" ht="30" customHeight="1" spans="1:8">
      <c r="A200" s="1">
        <v>113</v>
      </c>
      <c r="B200" s="54" t="s">
        <v>314</v>
      </c>
      <c r="C200" s="3" t="s">
        <v>355</v>
      </c>
      <c r="D200" s="3" t="s">
        <v>356</v>
      </c>
      <c r="E200" s="3">
        <v>25</v>
      </c>
      <c r="F200" s="3"/>
      <c r="G200" s="3">
        <v>8</v>
      </c>
      <c r="H200" s="3">
        <f t="shared" si="5"/>
        <v>200</v>
      </c>
    </row>
    <row r="201" s="18" customFormat="1" ht="30" customHeight="1" spans="1:8">
      <c r="A201" s="1">
        <v>25</v>
      </c>
      <c r="B201" s="54" t="s">
        <v>314</v>
      </c>
      <c r="C201" s="3" t="s">
        <v>357</v>
      </c>
      <c r="D201" s="3" t="s">
        <v>84</v>
      </c>
      <c r="E201" s="3">
        <v>10</v>
      </c>
      <c r="F201" s="3" t="s">
        <v>358</v>
      </c>
      <c r="G201" s="3">
        <v>50</v>
      </c>
      <c r="H201" s="3">
        <f t="shared" si="5"/>
        <v>500</v>
      </c>
    </row>
    <row r="202" s="18" customFormat="1" ht="30" customHeight="1" spans="1:8">
      <c r="A202" s="1">
        <v>190</v>
      </c>
      <c r="B202" s="54" t="s">
        <v>314</v>
      </c>
      <c r="C202" s="3" t="s">
        <v>359</v>
      </c>
      <c r="D202" s="3" t="s">
        <v>360</v>
      </c>
      <c r="E202" s="3">
        <v>10</v>
      </c>
      <c r="F202" s="3" t="s">
        <v>358</v>
      </c>
      <c r="G202" s="3">
        <v>50</v>
      </c>
      <c r="H202" s="3">
        <f t="shared" si="5"/>
        <v>500</v>
      </c>
    </row>
    <row r="203" s="18" customFormat="1" ht="30" customHeight="1" spans="2:8">
      <c r="B203" s="60"/>
      <c r="C203" s="61"/>
      <c r="D203" s="61"/>
      <c r="E203" s="43"/>
      <c r="F203" s="43"/>
      <c r="G203" s="43"/>
      <c r="H203" s="43">
        <f>SUM(H3:H202)</f>
        <v>71508.8</v>
      </c>
    </row>
  </sheetData>
  <autoFilter xmlns:etc="http://www.wps.cn/officeDocument/2017/etCustomData" ref="A2:H203" etc:filterBottomFollowUsedRange="0">
    <sortState ref="A2:H203">
      <sortCondition ref="B2"/>
    </sortState>
    <extLst/>
  </autoFilter>
  <mergeCells count="1">
    <mergeCell ref="A1:H1"/>
  </mergeCells>
  <pageMargins left="0.25" right="0.25" top="0.75" bottom="0.75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11" workbookViewId="0">
      <selection activeCell="A1" sqref="A1:H1"/>
    </sheetView>
  </sheetViews>
  <sheetFormatPr defaultColWidth="9.63333333333333" defaultRowHeight="13.5"/>
  <cols>
    <col min="1" max="1" width="5.89166666666667" customWidth="1"/>
  </cols>
  <sheetData>
    <row r="1" s="9" customFormat="1" ht="30" customHeight="1" spans="1:10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16"/>
      <c r="J1" s="16"/>
    </row>
    <row r="2" ht="42.75" spans="1:8">
      <c r="A2" s="10">
        <v>29</v>
      </c>
      <c r="B2" s="11" t="s">
        <v>361</v>
      </c>
      <c r="C2" s="12" t="s">
        <v>362</v>
      </c>
      <c r="D2" s="13" t="s">
        <v>84</v>
      </c>
      <c r="E2" s="12">
        <v>5</v>
      </c>
      <c r="F2" s="12" t="s">
        <v>363</v>
      </c>
      <c r="G2" s="12">
        <v>42</v>
      </c>
      <c r="H2" s="14">
        <f t="shared" ref="H2:H12" si="0">G2*E2</f>
        <v>210</v>
      </c>
    </row>
    <row r="3" ht="42.75" spans="1:8">
      <c r="A3" s="10">
        <v>30</v>
      </c>
      <c r="B3" s="11" t="s">
        <v>361</v>
      </c>
      <c r="C3" s="12" t="s">
        <v>364</v>
      </c>
      <c r="D3" s="13" t="s">
        <v>84</v>
      </c>
      <c r="E3" s="12">
        <v>5</v>
      </c>
      <c r="F3" s="12" t="s">
        <v>363</v>
      </c>
      <c r="G3" s="12">
        <v>27</v>
      </c>
      <c r="H3" s="14">
        <f t="shared" si="0"/>
        <v>135</v>
      </c>
    </row>
    <row r="4" ht="42.75" spans="1:8">
      <c r="A4" s="10">
        <v>31</v>
      </c>
      <c r="B4" s="11" t="s">
        <v>361</v>
      </c>
      <c r="C4" s="12" t="s">
        <v>365</v>
      </c>
      <c r="D4" s="13" t="s">
        <v>84</v>
      </c>
      <c r="E4" s="12">
        <v>5</v>
      </c>
      <c r="F4" s="12" t="s">
        <v>363</v>
      </c>
      <c r="G4" s="12">
        <v>35</v>
      </c>
      <c r="H4" s="14">
        <f t="shared" si="0"/>
        <v>175</v>
      </c>
    </row>
    <row r="5" ht="28.5" spans="1:8">
      <c r="A5" s="10">
        <v>32</v>
      </c>
      <c r="B5" s="11" t="s">
        <v>361</v>
      </c>
      <c r="C5" s="12" t="s">
        <v>366</v>
      </c>
      <c r="D5" s="13" t="s">
        <v>84</v>
      </c>
      <c r="E5" s="12">
        <v>5</v>
      </c>
      <c r="F5" s="12" t="s">
        <v>367</v>
      </c>
      <c r="G5" s="12">
        <v>27</v>
      </c>
      <c r="H5" s="14">
        <f t="shared" si="0"/>
        <v>135</v>
      </c>
    </row>
    <row r="6" ht="28.5" spans="1:8">
      <c r="A6" s="10">
        <v>33</v>
      </c>
      <c r="B6" s="11" t="s">
        <v>361</v>
      </c>
      <c r="C6" s="12" t="s">
        <v>366</v>
      </c>
      <c r="D6" s="13" t="s">
        <v>84</v>
      </c>
      <c r="E6" s="12">
        <v>5</v>
      </c>
      <c r="F6" s="12" t="s">
        <v>368</v>
      </c>
      <c r="G6" s="12">
        <v>66</v>
      </c>
      <c r="H6" s="14">
        <f t="shared" si="0"/>
        <v>330</v>
      </c>
    </row>
    <row r="7" ht="42.75" spans="1:8">
      <c r="A7" s="10">
        <v>34</v>
      </c>
      <c r="B7" s="11" t="s">
        <v>361</v>
      </c>
      <c r="C7" s="12" t="s">
        <v>369</v>
      </c>
      <c r="D7" s="13" t="s">
        <v>84</v>
      </c>
      <c r="E7" s="12">
        <v>5</v>
      </c>
      <c r="F7" s="12" t="s">
        <v>370</v>
      </c>
      <c r="G7" s="12">
        <v>78</v>
      </c>
      <c r="H7" s="14">
        <f t="shared" si="0"/>
        <v>390</v>
      </c>
    </row>
    <row r="8" ht="42.75" spans="1:8">
      <c r="A8" s="10">
        <v>35</v>
      </c>
      <c r="B8" s="11" t="s">
        <v>361</v>
      </c>
      <c r="C8" s="12" t="s">
        <v>371</v>
      </c>
      <c r="D8" s="13" t="s">
        <v>84</v>
      </c>
      <c r="E8" s="12">
        <v>5</v>
      </c>
      <c r="F8" s="12" t="s">
        <v>363</v>
      </c>
      <c r="G8" s="12">
        <v>41</v>
      </c>
      <c r="H8" s="14">
        <f t="shared" si="0"/>
        <v>205</v>
      </c>
    </row>
    <row r="9" ht="42.75" spans="1:8">
      <c r="A9" s="10">
        <v>36</v>
      </c>
      <c r="B9" s="11" t="s">
        <v>361</v>
      </c>
      <c r="C9" s="12" t="s">
        <v>372</v>
      </c>
      <c r="D9" s="13" t="s">
        <v>84</v>
      </c>
      <c r="E9" s="12">
        <v>5</v>
      </c>
      <c r="F9" s="12" t="s">
        <v>363</v>
      </c>
      <c r="G9" s="12">
        <v>41</v>
      </c>
      <c r="H9" s="14">
        <f t="shared" si="0"/>
        <v>205</v>
      </c>
    </row>
    <row r="10" ht="42.75" spans="1:8">
      <c r="A10" s="10">
        <v>37</v>
      </c>
      <c r="B10" s="11" t="s">
        <v>361</v>
      </c>
      <c r="C10" s="12" t="s">
        <v>373</v>
      </c>
      <c r="D10" s="13" t="s">
        <v>84</v>
      </c>
      <c r="E10" s="12">
        <v>5</v>
      </c>
      <c r="F10" s="12" t="s">
        <v>370</v>
      </c>
      <c r="G10" s="12">
        <v>35</v>
      </c>
      <c r="H10" s="14">
        <f t="shared" si="0"/>
        <v>175</v>
      </c>
    </row>
    <row r="11" ht="28.5" spans="1:8">
      <c r="A11" s="10">
        <v>38</v>
      </c>
      <c r="B11" s="11" t="s">
        <v>361</v>
      </c>
      <c r="C11" s="12" t="s">
        <v>374</v>
      </c>
      <c r="D11" s="13" t="s">
        <v>84</v>
      </c>
      <c r="E11" s="12">
        <v>5</v>
      </c>
      <c r="F11" s="12" t="s">
        <v>370</v>
      </c>
      <c r="G11" s="12">
        <v>69</v>
      </c>
      <c r="H11" s="14">
        <f t="shared" si="0"/>
        <v>345</v>
      </c>
    </row>
    <row r="12" ht="28.5" spans="1:8">
      <c r="A12" s="10">
        <v>39</v>
      </c>
      <c r="B12" s="11" t="s">
        <v>361</v>
      </c>
      <c r="C12" s="12" t="s">
        <v>375</v>
      </c>
      <c r="D12" s="13" t="s">
        <v>84</v>
      </c>
      <c r="E12" s="12">
        <v>2</v>
      </c>
      <c r="F12" s="12" t="s">
        <v>370</v>
      </c>
      <c r="G12" s="12">
        <v>270</v>
      </c>
      <c r="H12" s="14">
        <f t="shared" si="0"/>
        <v>540</v>
      </c>
    </row>
    <row r="13" ht="62.4" spans="1:8">
      <c r="A13" s="10">
        <v>213</v>
      </c>
      <c r="B13" s="15" t="s">
        <v>188</v>
      </c>
      <c r="C13" s="14" t="s">
        <v>376</v>
      </c>
      <c r="D13" s="14" t="s">
        <v>377</v>
      </c>
      <c r="E13" s="14">
        <v>1</v>
      </c>
      <c r="F13" s="14" t="str">
        <f>_xlfn.DISPIMG("ID_3B148AB2AAEB42AA8E637FF442826F9B",1)</f>
        <v>=DISPIMG("ID_3B148AB2AAEB42AA8E637FF442826F9B",1)</v>
      </c>
      <c r="G13" s="14">
        <v>110</v>
      </c>
      <c r="H13" s="14">
        <f>E13*G13</f>
        <v>110</v>
      </c>
    </row>
    <row r="14" spans="8:8">
      <c r="H14">
        <f>SUM(H2:H13)</f>
        <v>2955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4" workbookViewId="0">
      <selection activeCell="H2" sqref="H2:H9"/>
    </sheetView>
  </sheetViews>
  <sheetFormatPr defaultColWidth="9.63333333333333" defaultRowHeight="13.5" outlineLevelCol="7"/>
  <cols>
    <col min="1" max="1" width="5.10833333333333" customWidth="1"/>
  </cols>
  <sheetData>
    <row r="1" ht="28.5" spans="1:8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ht="42.75" spans="1:8">
      <c r="A2" s="4">
        <v>246</v>
      </c>
      <c r="B2" s="5" t="s">
        <v>188</v>
      </c>
      <c r="C2" s="6" t="s">
        <v>378</v>
      </c>
      <c r="D2" s="6" t="s">
        <v>379</v>
      </c>
      <c r="E2" s="6">
        <v>20</v>
      </c>
      <c r="F2" s="6"/>
      <c r="G2" s="6">
        <v>5</v>
      </c>
      <c r="H2" s="6">
        <f t="shared" ref="H2:H8" si="0">E2*G2</f>
        <v>100</v>
      </c>
    </row>
    <row r="3" ht="42.75" spans="1:8">
      <c r="A3" s="4">
        <v>247</v>
      </c>
      <c r="B3" s="5" t="s">
        <v>188</v>
      </c>
      <c r="C3" s="6" t="s">
        <v>380</v>
      </c>
      <c r="D3" s="6" t="s">
        <v>379</v>
      </c>
      <c r="E3" s="6">
        <v>20</v>
      </c>
      <c r="F3" s="6"/>
      <c r="G3" s="6">
        <v>5</v>
      </c>
      <c r="H3" s="6">
        <f t="shared" si="0"/>
        <v>100</v>
      </c>
    </row>
    <row r="4" ht="42.75" spans="1:8">
      <c r="A4" s="4">
        <v>248</v>
      </c>
      <c r="B4" s="5" t="s">
        <v>188</v>
      </c>
      <c r="C4" s="7" t="s">
        <v>381</v>
      </c>
      <c r="D4" s="7" t="s">
        <v>382</v>
      </c>
      <c r="E4" s="7">
        <v>1</v>
      </c>
      <c r="F4" s="7"/>
      <c r="G4" s="7">
        <v>50</v>
      </c>
      <c r="H4" s="6">
        <f t="shared" si="0"/>
        <v>50</v>
      </c>
    </row>
    <row r="5" ht="42.75" spans="1:8">
      <c r="A5" s="4">
        <v>249</v>
      </c>
      <c r="B5" s="5" t="s">
        <v>188</v>
      </c>
      <c r="C5" s="7" t="s">
        <v>383</v>
      </c>
      <c r="D5" s="7" t="s">
        <v>379</v>
      </c>
      <c r="E5" s="7">
        <v>10</v>
      </c>
      <c r="F5" s="7"/>
      <c r="G5" s="7">
        <v>5</v>
      </c>
      <c r="H5" s="6">
        <f t="shared" si="0"/>
        <v>50</v>
      </c>
    </row>
    <row r="6" ht="42.75" spans="1:8">
      <c r="A6" s="4">
        <v>250</v>
      </c>
      <c r="B6" s="5" t="s">
        <v>188</v>
      </c>
      <c r="C6" s="7" t="s">
        <v>384</v>
      </c>
      <c r="D6" s="7" t="s">
        <v>379</v>
      </c>
      <c r="E6" s="7">
        <v>2</v>
      </c>
      <c r="F6" s="7"/>
      <c r="G6" s="7">
        <v>10</v>
      </c>
      <c r="H6" s="6">
        <f t="shared" si="0"/>
        <v>20</v>
      </c>
    </row>
    <row r="7" ht="42.75" spans="1:8">
      <c r="A7" s="4">
        <v>251</v>
      </c>
      <c r="B7" s="5" t="s">
        <v>188</v>
      </c>
      <c r="C7" s="7" t="s">
        <v>385</v>
      </c>
      <c r="D7" s="7" t="s">
        <v>386</v>
      </c>
      <c r="E7" s="7">
        <v>1</v>
      </c>
      <c r="F7" s="7"/>
      <c r="G7" s="7">
        <v>80</v>
      </c>
      <c r="H7" s="6">
        <f t="shared" si="0"/>
        <v>80</v>
      </c>
    </row>
    <row r="8" ht="28.5" spans="1:8">
      <c r="A8" s="4">
        <v>164</v>
      </c>
      <c r="B8" s="8" t="s">
        <v>314</v>
      </c>
      <c r="C8" s="6" t="s">
        <v>387</v>
      </c>
      <c r="D8" s="6" t="s">
        <v>388</v>
      </c>
      <c r="E8" s="6">
        <v>10</v>
      </c>
      <c r="F8" s="6" t="s">
        <v>389</v>
      </c>
      <c r="G8" s="6">
        <v>50</v>
      </c>
      <c r="H8" s="6">
        <f t="shared" si="0"/>
        <v>500</v>
      </c>
    </row>
    <row r="9" spans="8:8">
      <c r="H9">
        <f>SUM(H2:H8)</f>
        <v>900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长相思</cp:lastModifiedBy>
  <dcterms:created xsi:type="dcterms:W3CDTF">2006-09-16T00:00:00Z</dcterms:created>
  <dcterms:modified xsi:type="dcterms:W3CDTF">2025-09-22T03:01:14Z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37E9675D81764A7F9B502D995FDD74B3_13</vt:lpwstr>
  </property>
  <property fmtid="{D5CDD505-2E9C-101B-9397-08002B2CF9AE}" pid="3" name="KSOProductBuildVer">
    <vt:lpwstr>2052-12.1.0.22529</vt:lpwstr>
  </property>
</Properties>
</file>